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00" windowWidth="15432" windowHeight="12792" activeTab="0"/>
  </bookViews>
  <sheets>
    <sheet name="общие сведения" sheetId="1" r:id="rId1"/>
    <sheet name="ЭЗ" sheetId="2" r:id="rId2"/>
  </sheets>
  <definedNames>
    <definedName name="_72ч" localSheetId="1">#REF!</definedName>
    <definedName name="_72ч">'общие сведения'!$A$156</definedName>
    <definedName name="_proverka">'ЭЗ'!$A$510</definedName>
    <definedName name="_xlfn.IFERROR" hidden="1">#NAME?</definedName>
    <definedName name="_дпо" localSheetId="1">#REF!</definedName>
    <definedName name="_дпо">'общие сведения'!$A$163</definedName>
    <definedName name="_рек3" localSheetId="1">#REF!</definedName>
    <definedName name="_рек3">'общие сведения'!$A$165</definedName>
    <definedName name="Dctuj">'ЭЗ'!#REF!</definedName>
    <definedName name="FIO" localSheetId="1">'ЭЗ'!$E$47</definedName>
    <definedName name="FIO">'ЭЗ'!$E$47</definedName>
    <definedName name="OLE_LINK1" localSheetId="1">'ЭЗ'!$AE$2</definedName>
    <definedName name="proverka">'ЭЗ'!#REF!</definedName>
    <definedName name="z_kateg">'ЭЗ'!$G$56</definedName>
    <definedName name="Аспирант_100">#REF!</definedName>
    <definedName name="версия" localSheetId="1">#REF!</definedName>
    <definedName name="версия">'общие сведения'!$T$1</definedName>
    <definedName name="ВПО_ПП_0">#REF!</definedName>
    <definedName name="Всего" localSheetId="1">'ЭЗ'!$Z$81</definedName>
    <definedName name="Всего">'ЭЗ'!#REF!</definedName>
    <definedName name="вуз_1" localSheetId="1">#REF!</definedName>
    <definedName name="вуз_1">'общие сведения'!$B$54</definedName>
    <definedName name="вуз_2" localSheetId="1">#REF!</definedName>
    <definedName name="вуз_2">'общие сведения'!$B$58</definedName>
    <definedName name="вуз_3" localSheetId="1">#REF!</definedName>
    <definedName name="вуз_3">'общие сведения'!$B$62</definedName>
    <definedName name="вывод1" localSheetId="1">#REF!</definedName>
    <definedName name="вывод1">'общие сведения'!$K$88</definedName>
    <definedName name="год" localSheetId="1">#REF!</definedName>
    <definedName name="год">'общие сведения'!$H$119</definedName>
    <definedName name="год_вуз_1" localSheetId="1">#REF!</definedName>
    <definedName name="год_вуз_1">'общие сведения'!$E$56</definedName>
    <definedName name="год_вуз_2" localSheetId="1">#REF!</definedName>
    <definedName name="год_вуз_2">'общие сведения'!$E$60</definedName>
    <definedName name="год_вуз_3" localSheetId="1">#REF!</definedName>
    <definedName name="год_вуз_3">'общие сведения'!$E$64</definedName>
    <definedName name="год_доп_по" localSheetId="1">#REF!</definedName>
    <definedName name="год_доп_по">'общие сведения'!$G$71</definedName>
    <definedName name="датаПрисв">'общие сведения'!$I$47</definedName>
    <definedName name="датаПрисв_ОС" localSheetId="1">#REF!</definedName>
    <definedName name="датаПрисв_ОС">'общие сведения'!$I$47</definedName>
    <definedName name="долж_ОС" localSheetId="1">#REF!</definedName>
    <definedName name="долж_ОС">'общие сведения'!$B$39</definedName>
    <definedName name="доп_по" localSheetId="1">#REF!</definedName>
    <definedName name="доп_по">'общие сведения'!$B$73</definedName>
    <definedName name="ЗаявлКатег_ОС" localSheetId="1">#REF!</definedName>
    <definedName name="ЗаявлКатег_ОС">'общие сведения'!$D$49</definedName>
    <definedName name="итого_1" localSheetId="1">'ЭЗ'!$AA$112</definedName>
    <definedName name="итого_1">'ЭЗ'!$AA$112</definedName>
    <definedName name="итого_2" localSheetId="1">'ЭЗ'!$AA$177</definedName>
    <definedName name="итого_2">'ЭЗ'!$AA$177</definedName>
    <definedName name="итого_3" localSheetId="1">'ЭЗ'!$AA$270</definedName>
    <definedName name="итого_3">'ЭЗ'!$AA$270</definedName>
    <definedName name="итого_4">'ЭЗ'!$AA$469</definedName>
    <definedName name="катег_ОС" localSheetId="1">#REF!</definedName>
    <definedName name="катег_ОС">'общие сведения'!$D$47</definedName>
    <definedName name="кол_ЭГ" localSheetId="1">#REF!</definedName>
    <definedName name="кол_ЭГ">'общие сведения'!$F$108</definedName>
    <definedName name="Курсы_0">#REF!</definedName>
    <definedName name="место_ОС" localSheetId="1">#REF!</definedName>
    <definedName name="место_ОС">'общие сведения'!$B$35</definedName>
    <definedName name="МуницОбр_ОС" localSheetId="1">#REF!</definedName>
    <definedName name="МуницОбр_ОС">'общие сведения'!$G$33</definedName>
    <definedName name="налич_кат" localSheetId="1">#REF!</definedName>
    <definedName name="налич_кат">'общие сведения'!#REF!</definedName>
    <definedName name="_xlnm.Print_Area" localSheetId="0">'общие сведения'!$A$3:$J$127</definedName>
    <definedName name="_xlnm.Print_Area" localSheetId="1">'ЭЗ'!$A$40:$W$109</definedName>
    <definedName name="Ош_1" localSheetId="1">#REF!</definedName>
    <definedName name="Ош_1">'общие сведения'!$J$45</definedName>
    <definedName name="порог_В" localSheetId="1">'общие сведения'!$N$12</definedName>
    <definedName name="порог_в">'общие сведения'!$N$12</definedName>
    <definedName name="порог_П" localSheetId="1">'общие сведения'!$N$13</definedName>
    <definedName name="порог_п">'общие сведения'!$N$13</definedName>
    <definedName name="рез_2" localSheetId="1">#REF!</definedName>
    <definedName name="рез_2">'общие сведения'!$A$99</definedName>
    <definedName name="рез_3" localSheetId="1">#REF!</definedName>
    <definedName name="рез_3">'общие сведения'!$A$100</definedName>
    <definedName name="рек_итог" localSheetId="1">#REF!</definedName>
    <definedName name="рек_итог">'общие сведения'!$M$157</definedName>
    <definedName name="рек_общ" localSheetId="1">#REF!</definedName>
    <definedName name="рек_общ">'общие сведения'!$M$156</definedName>
    <definedName name="Рек_ПК">'общие сведения'!$A$156</definedName>
    <definedName name="рек2" localSheetId="1">#REF!</definedName>
    <definedName name="рек2">'общие сведения'!$I$94</definedName>
    <definedName name="рек3" localSheetId="1">#REF!</definedName>
    <definedName name="рек3">'общие сведения'!$I$97</definedName>
    <definedName name="специал_ОС" localSheetId="1">#REF!</definedName>
    <definedName name="специал_ОС">'общие сведения'!$B$40</definedName>
    <definedName name="стаж_ОС" localSheetId="1">#REF!</definedName>
    <definedName name="стаж_ОС">'общие сведения'!$D$45</definedName>
    <definedName name="фио_1чл" localSheetId="1">#REF!</definedName>
    <definedName name="фио_1чл">'общие сведения'!$C$112</definedName>
    <definedName name="фио_2чл" localSheetId="1">#REF!</definedName>
    <definedName name="фио_2чл">'общие сведения'!$C$114</definedName>
    <definedName name="фио_3чл" localSheetId="1">#REF!</definedName>
    <definedName name="фио_3чл">'общие сведения'!$C$116</definedName>
    <definedName name="фио_ОС" localSheetId="1">#REF!</definedName>
    <definedName name="фио_ОС">'общие сведения'!$C$31</definedName>
    <definedName name="фио_предс" localSheetId="1">#REF!</definedName>
    <definedName name="фио_предс">'общие сведения'!$C$110</definedName>
    <definedName name="ы">'общие сведения'!$B$40</definedName>
  </definedNames>
  <calcPr fullCalcOnLoad="1"/>
</workbook>
</file>

<file path=xl/comments1.xml><?xml version="1.0" encoding="utf-8"?>
<comments xmlns="http://schemas.openxmlformats.org/spreadsheetml/2006/main">
  <authors>
    <author>N51V</author>
    <author>pochutina_se</author>
  </authors>
  <commentList>
    <comment ref="B4" authorId="0">
      <text>
        <r>
          <rPr>
            <b/>
            <sz val="9"/>
            <rFont val="Tahoma"/>
            <family val="2"/>
          </rPr>
          <t>Укажите 
номер 
зонального объединения</t>
        </r>
      </text>
    </comment>
    <comment ref="B35" authorId="0">
      <text>
        <r>
          <rPr>
            <b/>
            <sz val="9"/>
            <rFont val="Tahoma"/>
            <family val="2"/>
          </rPr>
          <t xml:space="preserve">Полное наименование образовательной организации
</t>
        </r>
        <r>
          <rPr>
            <sz val="9"/>
            <rFont val="Tahoma"/>
            <family val="2"/>
          </rPr>
          <t>Для редактирования - двойной щелчок левой кнопки мыши</t>
        </r>
      </text>
    </comment>
    <comment ref="B73" authorId="1">
      <text>
        <r>
          <rPr>
            <b/>
            <i/>
            <sz val="9"/>
            <rFont val="Tahoma"/>
            <family val="2"/>
          </rPr>
          <t xml:space="preserve">Укажите в соответствии с дипломом: </t>
        </r>
        <r>
          <rPr>
            <sz val="9"/>
            <rFont val="Tahoma"/>
            <family val="2"/>
          </rPr>
          <t xml:space="preserve">
наименование образовательной
организации и ее местонахождение;
квалификация, 
специальность/направление подготовки
Для переподготовки - количество часов (указать в скобках).</t>
        </r>
      </text>
    </comment>
    <comment ref="D47" authorId="1">
      <text>
        <r>
          <rPr>
            <b/>
            <i/>
            <sz val="9"/>
            <rFont val="Tahoma"/>
            <family val="2"/>
          </rPr>
          <t>Укажите</t>
        </r>
        <r>
          <rPr>
            <i/>
            <sz val="9"/>
            <rFont val="Tahoma"/>
            <family val="2"/>
          </rPr>
          <t xml:space="preserve">  "</t>
        </r>
        <r>
          <rPr>
            <b/>
            <sz val="9"/>
            <rFont val="Tahoma"/>
            <family val="2"/>
          </rPr>
          <t>НЕТ"</t>
        </r>
        <r>
          <rPr>
            <i/>
            <sz val="9"/>
            <rFont val="Tahoma"/>
            <family val="2"/>
          </rPr>
          <t xml:space="preserve">  </t>
        </r>
        <r>
          <rPr>
            <sz val="9"/>
            <rFont val="Tahoma"/>
            <family val="2"/>
          </rPr>
          <t>при отсутствии действующей кв.категории 
по заявленной должности</t>
        </r>
      </text>
    </comment>
    <comment ref="A19" authorId="1">
      <text>
        <r>
          <rPr>
            <b/>
            <sz val="9"/>
            <rFont val="Tahoma"/>
            <family val="2"/>
          </rPr>
          <t>См. лист</t>
        </r>
        <r>
          <rPr>
            <b/>
            <i/>
            <sz val="9"/>
            <rFont val="Tahoma"/>
            <family val="2"/>
          </rPr>
          <t xml:space="preserve"> "ЭЗ" п.1.2. </t>
        </r>
        <r>
          <rPr>
            <sz val="9"/>
            <rFont val="Tahoma"/>
            <family val="2"/>
          </rPr>
          <t xml:space="preserve">Результаты освоения обучающимися образовательных программ по итогам мониторингов системы образования  
</t>
        </r>
        <r>
          <rPr>
            <b/>
            <i/>
            <sz val="9"/>
            <rFont val="Tahoma"/>
            <family val="2"/>
          </rPr>
          <t>Примечание:</t>
        </r>
        <r>
          <rPr>
            <sz val="9"/>
            <rFont val="Tahoma"/>
            <family val="2"/>
          </rPr>
          <t xml:space="preserve"> учитывается при наличии мониторинга системы 
образования по предмету (ВПР, РДР, др. - указать)</t>
        </r>
      </text>
    </comment>
    <comment ref="B54" authorId="1">
      <text>
        <r>
          <rPr>
            <b/>
            <i/>
            <sz val="9"/>
            <rFont val="Tahoma"/>
            <family val="2"/>
          </rPr>
          <t xml:space="preserve">Укажите в соответствии с дипломом: </t>
        </r>
        <r>
          <rPr>
            <sz val="9"/>
            <rFont val="Tahoma"/>
            <family val="2"/>
          </rPr>
          <t xml:space="preserve">
- наименование образовательной организации;
- квалификация и специальность 
  </t>
        </r>
        <r>
          <rPr>
            <i/>
            <sz val="9"/>
            <rFont val="Tahoma"/>
            <family val="2"/>
          </rPr>
          <t xml:space="preserve"> </t>
        </r>
        <r>
          <rPr>
            <i/>
            <sz val="8"/>
            <rFont val="Tahoma"/>
            <family val="2"/>
          </rPr>
          <t xml:space="preserve">либо </t>
        </r>
        <r>
          <rPr>
            <sz val="9"/>
            <rFont val="Tahoma"/>
            <family val="2"/>
          </rPr>
          <t xml:space="preserve">
  направление подготовки </t>
        </r>
        <r>
          <rPr>
            <sz val="8"/>
            <rFont val="Tahoma"/>
            <family val="2"/>
          </rPr>
          <t xml:space="preserve">(с указанием кода при наличии)
</t>
        </r>
        <r>
          <rPr>
            <i/>
            <sz val="8"/>
            <rFont val="Tahoma"/>
            <family val="2"/>
          </rPr>
          <t>Например,</t>
        </r>
        <r>
          <rPr>
            <sz val="8"/>
            <rFont val="Tahoma"/>
            <family val="2"/>
          </rPr>
          <t xml:space="preserve">
</t>
        </r>
        <r>
          <rPr>
            <i/>
            <u val="single"/>
            <sz val="8"/>
            <rFont val="Tahoma"/>
            <family val="2"/>
          </rPr>
          <t>Высшее</t>
        </r>
        <r>
          <rPr>
            <i/>
            <sz val="8"/>
            <rFont val="Tahoma"/>
            <family val="2"/>
          </rPr>
          <t xml:space="preserve">: ГОУ ВПО Гуманитарная академия, г.Москва. Специальность: Логопедия, квалификация: учитель-логопед.
</t>
        </r>
        <r>
          <rPr>
            <i/>
            <u val="single"/>
            <sz val="8"/>
            <rFont val="Tahoma"/>
            <family val="2"/>
          </rPr>
          <t>Переподготовка</t>
        </r>
        <r>
          <rPr>
            <i/>
            <sz val="8"/>
            <rFont val="Tahoma"/>
            <family val="2"/>
          </rPr>
          <t xml:space="preserve">:   ГОУ ВО МО "Академия социального управления", г.Москва, направление переподготовки "Педагогическое образование" , 520ч.
---
</t>
        </r>
        <r>
          <rPr>
            <b/>
            <i/>
            <sz val="8"/>
            <rFont val="Tahoma"/>
            <family val="2"/>
          </rPr>
          <t>Проверьте, что текст виден полностью на листе "ЭЗ"</t>
        </r>
      </text>
    </comment>
    <comment ref="I47" authorId="1">
      <text>
        <r>
          <rPr>
            <sz val="9"/>
            <rFont val="Tahoma"/>
            <family val="2"/>
          </rPr>
          <t xml:space="preserve">Укажите </t>
        </r>
        <r>
          <rPr>
            <b/>
            <sz val="9"/>
            <rFont val="Tahoma"/>
            <family val="2"/>
          </rPr>
          <t xml:space="preserve">дату присвоения категории 
</t>
        </r>
        <r>
          <rPr>
            <sz val="9"/>
            <rFont val="Tahoma"/>
            <family val="2"/>
          </rPr>
          <t xml:space="preserve">при наличии действующей кв.категории (первой/высшей) </t>
        </r>
        <r>
          <rPr>
            <b/>
            <sz val="9"/>
            <rFont val="Tahoma"/>
            <family val="2"/>
          </rPr>
          <t>по заявленной должности</t>
        </r>
        <r>
          <rPr>
            <sz val="9"/>
            <rFont val="Tahoma"/>
            <family val="2"/>
          </rPr>
          <t xml:space="preserve">.
 </t>
        </r>
        <r>
          <rPr>
            <i/>
            <sz val="8"/>
            <rFont val="Tahoma"/>
            <family val="2"/>
          </rPr>
          <t xml:space="preserve">При истекшем сроке действия категории  выберите "НЕТ"   и  
 в строке ниже - "была первая/высшая до"  и   "дату действия до".
 Например, </t>
        </r>
        <r>
          <rPr>
            <i/>
            <u val="single"/>
            <sz val="8"/>
            <rFont val="Tahoma"/>
            <family val="2"/>
          </rPr>
          <t>была высшая до  13/11/2015 г.</t>
        </r>
      </text>
    </comment>
    <comment ref="U19" authorId="1">
      <text>
        <r>
          <rPr>
            <sz val="9"/>
            <rFont val="Tahoma"/>
            <family val="2"/>
          </rPr>
          <t>можно ввести 4 наименования др.
мониторингов (за последние 5 лет по предмету) и сохранить в данной форме для 
удобства работы экспертов</t>
        </r>
      </text>
    </comment>
  </commentList>
</comments>
</file>

<file path=xl/comments2.xml><?xml version="1.0" encoding="utf-8"?>
<comments xmlns="http://schemas.openxmlformats.org/spreadsheetml/2006/main">
  <authors>
    <author>N51V</author>
    <author>dolgoarshinnyh_na</author>
    <author>pochutina_se</author>
  </authors>
  <commentList>
    <comment ref="Y36" authorId="0">
      <text>
        <r>
          <rPr>
            <b/>
            <sz val="9"/>
            <rFont val="Tahoma"/>
            <family val="2"/>
          </rPr>
          <t>проверка на правильность определения должности</t>
        </r>
      </text>
    </comment>
    <comment ref="K317" authorId="1">
      <text>
        <r>
          <rPr>
            <sz val="9"/>
            <rFont val="Tahoma"/>
            <family val="2"/>
          </rPr>
          <t xml:space="preserve">Заполняется </t>
        </r>
        <r>
          <rPr>
            <i/>
            <sz val="9"/>
            <rFont val="Tahoma"/>
            <family val="2"/>
          </rPr>
          <t>только</t>
        </r>
        <r>
          <rPr>
            <sz val="9"/>
            <rFont val="Tahoma"/>
            <family val="2"/>
          </rPr>
          <t xml:space="preserve"> на педагога, аттестующегося  на</t>
        </r>
        <r>
          <rPr>
            <b/>
            <sz val="9"/>
            <rFont val="Tahoma"/>
            <family val="2"/>
          </rPr>
          <t xml:space="preserve">  высшую </t>
        </r>
        <r>
          <rPr>
            <sz val="9"/>
            <rFont val="Tahoma"/>
            <family val="2"/>
          </rPr>
          <t>квалификационную категорию</t>
        </r>
      </text>
    </comment>
    <comment ref="B365" authorId="2">
      <text>
        <r>
          <rPr>
            <sz val="9"/>
            <rFont val="Tahoma"/>
            <family val="2"/>
          </rPr>
          <t>Публикации учитываются в соответствии с рекомендуемым перечнем.</t>
        </r>
      </text>
    </comment>
    <comment ref="H471" authorId="2">
      <text>
        <r>
          <rPr>
            <sz val="9"/>
            <rFont val="Tahoma"/>
            <family val="2"/>
          </rPr>
          <t>Заполняется при наличии документа об оценке профессиональной компетентности педагога.
Наличие оценки (да/нет) следует указать 
на листе «Общие сведения».</t>
        </r>
      </text>
    </comment>
    <comment ref="B449" authorId="2">
      <text>
        <r>
          <rPr>
            <sz val="9"/>
            <rFont val="Tahoma"/>
            <family val="2"/>
          </rPr>
          <t>По результатам освоения программы курсов повышения квалификации с 01.09.2013г.  
учитываются только удостоверения.
По результатам прохождения стажировки представляются: 
 •   программа стажировки,
 •   приказ о направлении на стажировку,
 •   документ о прохождении стажировки
    (сертификат, удостоверение, справка)</t>
        </r>
        <r>
          <rPr>
            <sz val="3"/>
            <rFont val="Tahoma"/>
            <family val="2"/>
          </rPr>
          <t xml:space="preserve">.  </t>
        </r>
      </text>
    </comment>
    <comment ref="P142" authorId="2">
      <text>
        <r>
          <rPr>
            <b/>
            <sz val="9"/>
            <rFont val="Tahoma"/>
            <family val="2"/>
          </rPr>
          <t xml:space="preserve">Внимание!
</t>
        </r>
        <r>
          <rPr>
            <sz val="9"/>
            <rFont val="Tahoma"/>
            <family val="2"/>
          </rPr>
          <t xml:space="preserve">Заполняется только на педагогического работника, аттестующегося на </t>
        </r>
        <r>
          <rPr>
            <b/>
            <sz val="9"/>
            <rFont val="Tahoma"/>
            <family val="2"/>
          </rPr>
          <t>первую</t>
        </r>
        <r>
          <rPr>
            <sz val="9"/>
            <rFont val="Tahoma"/>
            <family val="2"/>
          </rPr>
          <t xml:space="preserve"> квалификационную категорию</t>
        </r>
      </text>
    </comment>
    <comment ref="P158" authorId="2">
      <text>
        <r>
          <rPr>
            <b/>
            <sz val="9"/>
            <rFont val="Tahoma"/>
            <family val="2"/>
          </rPr>
          <t xml:space="preserve">Внимание!
</t>
        </r>
        <r>
          <rPr>
            <sz val="9"/>
            <rFont val="Tahoma"/>
            <family val="2"/>
          </rPr>
          <t xml:space="preserve">Заполняется только на педагогического работника, аттестующегося на </t>
        </r>
        <r>
          <rPr>
            <b/>
            <sz val="9"/>
            <rFont val="Tahoma"/>
            <family val="2"/>
          </rPr>
          <t>высшую</t>
        </r>
        <r>
          <rPr>
            <sz val="9"/>
            <rFont val="Tahoma"/>
            <family val="2"/>
          </rPr>
          <t xml:space="preserve"> квалификационную категорию</t>
        </r>
      </text>
    </comment>
  </commentList>
</comments>
</file>

<file path=xl/sharedStrings.xml><?xml version="1.0" encoding="utf-8"?>
<sst xmlns="http://schemas.openxmlformats.org/spreadsheetml/2006/main" count="1264" uniqueCount="768">
  <si>
    <t>(Приказ Министерства образования и науки РФ от 7 апреля 2014 г. № 276 «Об утверждении Порядка проведения аттестации педагогических работников организаций, осуществляющих образовательную деятельность»)</t>
  </si>
  <si>
    <t>Зональное объединение:</t>
  </si>
  <si>
    <t>первая</t>
  </si>
  <si>
    <t>высшая</t>
  </si>
  <si>
    <t>#ЭЗ</t>
  </si>
  <si>
    <t xml:space="preserve"> </t>
  </si>
  <si>
    <t>учителя</t>
  </si>
  <si>
    <t xml:space="preserve">Вид ЭЗ: </t>
  </si>
  <si>
    <t>Общие сведения об аттестуемом педагогическом работнике:</t>
  </si>
  <si>
    <t xml:space="preserve">Фамилия, имя, отчество </t>
  </si>
  <si>
    <t xml:space="preserve">Муниципальное образование </t>
  </si>
  <si>
    <t>Место работы</t>
  </si>
  <si>
    <t xml:space="preserve">Должность </t>
  </si>
  <si>
    <t>учитель</t>
  </si>
  <si>
    <t>Стаж педагогической работы</t>
  </si>
  <si>
    <t>Наличие квалификационной категории</t>
  </si>
  <si>
    <t>дата присвоения</t>
  </si>
  <si>
    <t>нач. периода дат</t>
  </si>
  <si>
    <t>Заявленная квалификационная категория</t>
  </si>
  <si>
    <t>Образование</t>
  </si>
  <si>
    <t>высшее</t>
  </si>
  <si>
    <t>среднее профессиональное</t>
  </si>
  <si>
    <t>начальное профессиональное</t>
  </si>
  <si>
    <t>профессиональная переподготовка</t>
  </si>
  <si>
    <t>год окончания</t>
  </si>
  <si>
    <t>нет</t>
  </si>
  <si>
    <t>ПК</t>
  </si>
  <si>
    <t>Курсы повышения квалификации</t>
  </si>
  <si>
    <t>Список для выбора</t>
  </si>
  <si>
    <t>Стажировка</t>
  </si>
  <si>
    <t>Виртуальная стажировка</t>
  </si>
  <si>
    <t>Курсы повышения квалификации и стажировка</t>
  </si>
  <si>
    <t>второе профессиональное образование</t>
  </si>
  <si>
    <t>(укажите суммарное количество часов)</t>
  </si>
  <si>
    <t>Курсы повышения квалификации и виртуальная стажировка</t>
  </si>
  <si>
    <t>Обучение в аспирантуре, соискательство</t>
  </si>
  <si>
    <t>Получение степени кандидата/доктора наук или звания доцента/профессора</t>
  </si>
  <si>
    <t>год получения:</t>
  </si>
  <si>
    <t>Вывод:</t>
  </si>
  <si>
    <t>Информация о соответствии квалификационным требованиям  (для вынесения рекомендаций)</t>
  </si>
  <si>
    <t>Имена ячеек:</t>
  </si>
  <si>
    <t xml:space="preserve">Наличие/получение высшего или среднего профессионального образования по направлению "Образование и педагогика" либо дополнительного профессионального образования по направлению "Образование и педагогика"  </t>
  </si>
  <si>
    <t>рек2</t>
  </si>
  <si>
    <t>Наличие/получение   высшего или  среднего профессионального образования в области, соответствующей преподаваемому предмету</t>
  </si>
  <si>
    <t>рек3</t>
  </si>
  <si>
    <t>рез_2</t>
  </si>
  <si>
    <t>рез_3</t>
  </si>
  <si>
    <t>Состав экспертной группы:</t>
  </si>
  <si>
    <t>Кол-во членов экспертной группы (без председателя)</t>
  </si>
  <si>
    <t>Председатель</t>
  </si>
  <si>
    <t>Специалисты 
экспертной группы:</t>
  </si>
  <si>
    <t xml:space="preserve">Ф.И.О. </t>
  </si>
  <si>
    <t>1)</t>
  </si>
  <si>
    <t>Ф.И.О.</t>
  </si>
  <si>
    <t xml:space="preserve">Дата экспертизы:  </t>
  </si>
  <si>
    <t xml:space="preserve">« </t>
  </si>
  <si>
    <t xml:space="preserve"> » </t>
  </si>
  <si>
    <t>сентября</t>
  </si>
  <si>
    <t xml:space="preserve"> г.</t>
  </si>
  <si>
    <t>муниципал.обр. по з.о.  - ниже</t>
  </si>
  <si>
    <t>Балашиха</t>
  </si>
  <si>
    <t>Власиха</t>
  </si>
  <si>
    <t>Бронницы</t>
  </si>
  <si>
    <t>Звёздный</t>
  </si>
  <si>
    <t>Дмитровский</t>
  </si>
  <si>
    <t>Домодедово</t>
  </si>
  <si>
    <t>Егорьевск</t>
  </si>
  <si>
    <t>Волоколамский</t>
  </si>
  <si>
    <t>Ивантеевка</t>
  </si>
  <si>
    <t>Долгопрудный</t>
  </si>
  <si>
    <t>Ленинский</t>
  </si>
  <si>
    <t>Зарайск</t>
  </si>
  <si>
    <t>Орехово-Зуевский</t>
  </si>
  <si>
    <t xml:space="preserve">Восход </t>
  </si>
  <si>
    <t>Дзержинский</t>
  </si>
  <si>
    <t>Королёв</t>
  </si>
  <si>
    <t>Дубна</t>
  </si>
  <si>
    <t>Подольск</t>
  </si>
  <si>
    <t>Кашира</t>
  </si>
  <si>
    <t>Жуковский</t>
  </si>
  <si>
    <t>Красноармейск</t>
  </si>
  <si>
    <t>Протвино</t>
  </si>
  <si>
    <t>Коломенский</t>
  </si>
  <si>
    <t>Павловский Посад</t>
  </si>
  <si>
    <t>Истра</t>
  </si>
  <si>
    <t>Котельники</t>
  </si>
  <si>
    <t>Лосино-Петровский</t>
  </si>
  <si>
    <t>Красногорск</t>
  </si>
  <si>
    <t>Пущино</t>
  </si>
  <si>
    <t>Луховицы</t>
  </si>
  <si>
    <t>Реутов</t>
  </si>
  <si>
    <t xml:space="preserve">Краснознаменск </t>
  </si>
  <si>
    <t>Лыткарино</t>
  </si>
  <si>
    <t>Мытищи</t>
  </si>
  <si>
    <t>Лобня</t>
  </si>
  <si>
    <t>Серпухов</t>
  </si>
  <si>
    <t>Озёры</t>
  </si>
  <si>
    <t>Черноголовка</t>
  </si>
  <si>
    <t>Люберцы</t>
  </si>
  <si>
    <t>Пушкинский</t>
  </si>
  <si>
    <t>Серебряные Пруды</t>
  </si>
  <si>
    <t>Электрогорск</t>
  </si>
  <si>
    <t>Можайский</t>
  </si>
  <si>
    <t>Раменский</t>
  </si>
  <si>
    <t>Сергиево-Посадский</t>
  </si>
  <si>
    <t>Талдомский</t>
  </si>
  <si>
    <t>Чехов</t>
  </si>
  <si>
    <t>Ступино</t>
  </si>
  <si>
    <t>Электросталь</t>
  </si>
  <si>
    <t>Молодёжный</t>
  </si>
  <si>
    <t>Фрязино</t>
  </si>
  <si>
    <t>Химки</t>
  </si>
  <si>
    <t>Наро-Фоминский</t>
  </si>
  <si>
    <t>Шатура</t>
  </si>
  <si>
    <t>Одинцовский</t>
  </si>
  <si>
    <t>Рузский</t>
  </si>
  <si>
    <t>Шаховская</t>
  </si>
  <si>
    <t>Перейти на лист 'ЭЗ'</t>
  </si>
  <si>
    <t>вожатый</t>
  </si>
  <si>
    <t>вожатого</t>
  </si>
  <si>
    <t>воспитатель</t>
  </si>
  <si>
    <t>воспитателя</t>
  </si>
  <si>
    <t>дефектолог</t>
  </si>
  <si>
    <t>дефектолога</t>
  </si>
  <si>
    <t>инструктор по труду</t>
  </si>
  <si>
    <t>инструктора по труду</t>
  </si>
  <si>
    <t>инструктор по физической культуре</t>
  </si>
  <si>
    <t>инструктора по физ. культуре</t>
  </si>
  <si>
    <t>инструктор-методист</t>
  </si>
  <si>
    <t>инструктора-методиста</t>
  </si>
  <si>
    <t>концертмейстер</t>
  </si>
  <si>
    <t>концертмейстера</t>
  </si>
  <si>
    <t>логопед</t>
  </si>
  <si>
    <t>логопеда</t>
  </si>
  <si>
    <t>мастер производственного обучения</t>
  </si>
  <si>
    <t>методист</t>
  </si>
  <si>
    <t>методиста</t>
  </si>
  <si>
    <t>музыкальный руководитель</t>
  </si>
  <si>
    <t>музыкального руководителя</t>
  </si>
  <si>
    <t>v</t>
  </si>
  <si>
    <t>педагог дополнительного образования</t>
  </si>
  <si>
    <t>педагога доп. образования</t>
  </si>
  <si>
    <t>педагог-организатор</t>
  </si>
  <si>
    <t>педагога-организатора</t>
  </si>
  <si>
    <t>педагог-психолог</t>
  </si>
  <si>
    <t>педагога-психолога</t>
  </si>
  <si>
    <t>преподаватель</t>
  </si>
  <si>
    <t>преподавателя</t>
  </si>
  <si>
    <t>руководителя физ. воспитания</t>
  </si>
  <si>
    <t>социальный педагог</t>
  </si>
  <si>
    <t>социального педагога</t>
  </si>
  <si>
    <t>старший вожатый</t>
  </si>
  <si>
    <t>старшего вожатого</t>
  </si>
  <si>
    <t>старший воспитатель</t>
  </si>
  <si>
    <t>старшего воспитателя</t>
  </si>
  <si>
    <t>тренер</t>
  </si>
  <si>
    <t>тренера</t>
  </si>
  <si>
    <t>тренер-преподаватель</t>
  </si>
  <si>
    <t>тренера-преподавателя</t>
  </si>
  <si>
    <t>учитель-дефектолог</t>
  </si>
  <si>
    <t>учителя-дефектолога</t>
  </si>
  <si>
    <t>учитель-логопед</t>
  </si>
  <si>
    <t>учителя-логопеда</t>
  </si>
  <si>
    <t>Проверить правильность заполнения данных</t>
  </si>
  <si>
    <t>Рекомендации</t>
  </si>
  <si>
    <t>текст формул:</t>
  </si>
  <si>
    <t>_72ч</t>
  </si>
  <si>
    <t>рек_общ  =формула --&gt;</t>
  </si>
  <si>
    <t>ИТОГовая формула -&gt;</t>
  </si>
  <si>
    <t xml:space="preserve">  =ЕСЛИ(рек_общ="";рез_2&amp;рез_3;ЕСЛИ(рез_2="";рек_общ&amp;рез_3;рез_2&amp;рез_3))</t>
  </si>
  <si>
    <t xml:space="preserve">Получить  дополнительное профессиональное образование по направлению подготовки "Образование и педагогика". </t>
  </si>
  <si>
    <t>_дпо</t>
  </si>
  <si>
    <t>формула с 3 рекомендациями  --&gt;</t>
  </si>
  <si>
    <t>не удалять строки</t>
  </si>
  <si>
    <t>_рек3</t>
  </si>
  <si>
    <t>Дополнительная информация</t>
  </si>
  <si>
    <t xml:space="preserve">Требования к квалификации. </t>
  </si>
  <si>
    <t>оставить строку пустой, сортировать К2:N30</t>
  </si>
  <si>
    <t>д.б. до 30</t>
  </si>
  <si>
    <t>ЭКСПЕРТНОЕ ЗАКЛЮЧЕНИЕ</t>
  </si>
  <si>
    <t>Общие сведения об аттестуемом педагогическом работнике</t>
  </si>
  <si>
    <t>Специализация</t>
  </si>
  <si>
    <t>Профессиональное развитие в межаттестационный период</t>
  </si>
  <si>
    <t>час.</t>
  </si>
  <si>
    <t>Результаты экспертизы</t>
  </si>
  <si>
    <t>Экспертиза профессиональной деятельности  педагогического работника проводилась в соответствии с пп. 36, 37 
Порядка аттестации педагогических работников организаций, осуществляющих образовательную деятельность 
(Приказ Министерства образования и науки РФ от 7 апреля 2014 г. № 276).</t>
  </si>
  <si>
    <t>По результатам экспертизы установлено:</t>
  </si>
  <si>
    <t>1.</t>
  </si>
  <si>
    <t>баллов</t>
  </si>
  <si>
    <t>2.</t>
  </si>
  <si>
    <t>3.</t>
  </si>
  <si>
    <t>4.</t>
  </si>
  <si>
    <t>Уровень квалификации</t>
  </si>
  <si>
    <t xml:space="preserve">квалификационной категории. </t>
  </si>
  <si>
    <t>экспертной группы</t>
  </si>
  <si>
    <t xml:space="preserve">  Дата заполнения экспертного заключения  </t>
  </si>
  <si>
    <t>С заключением ознакомлен(а)  и согласен (согласна) / не согласен (не согласна)</t>
  </si>
  <si>
    <t>« __ » ___________  20__ г.</t>
  </si>
  <si>
    <t>подпись аттестуемого</t>
  </si>
  <si>
    <t>РЕЗУЛЬТАТЫ  ПРОФЕССИОНАЛЬНОЙ  ДЕЯТЕЛЬНОСТИ</t>
  </si>
  <si>
    <t>Продуктивность образовательной деятельности</t>
  </si>
  <si>
    <t>Первая и высшая квалификационные категории устанавливаются педагогическим работникам на основе:</t>
  </si>
  <si>
    <t xml:space="preserve"> - </t>
  </si>
  <si>
    <t>№ 
п/п</t>
  </si>
  <si>
    <t>Показатели</t>
  </si>
  <si>
    <t xml:space="preserve">Количество баллов </t>
  </si>
  <si>
    <t>(баллы не суммируются)</t>
  </si>
  <si>
    <t xml:space="preserve">ФОРМУЛЫ  </t>
  </si>
  <si>
    <t>max</t>
  </si>
  <si>
    <t>*</t>
  </si>
  <si>
    <t>(баллы суммируются)</t>
  </si>
  <si>
    <t>Не 
участвует</t>
  </si>
  <si>
    <t xml:space="preserve"> 10-30</t>
  </si>
  <si>
    <t>20-40</t>
  </si>
  <si>
    <t>40-60</t>
  </si>
  <si>
    <t>Участие - 10б.</t>
  </si>
  <si>
    <t>Количество баллов</t>
  </si>
  <si>
    <t>Продуктивность личного вклада педагогического работника в повышение качества образования</t>
  </si>
  <si>
    <t>личного вклада в повышение качества образования, совершенствования методов обучения и воспитания, транслирования в педагогических коллективах опыта практических результатов своей профессиональной деятельности, активного участия в работе методических объединений педагогических работников организации (в соответствии с п. 36 Порядка аттестации);</t>
  </si>
  <si>
    <t>личного вклада в повышение качества образования, совершенствования методов обучения и воспитания, и продуктивного использования образовательных технологий, транслирования в педагогических коллективах опыта практических результатов своей профессиональной деятельности, в том числе экспериментальной и инновационной, активного участия в работе методических объединений педагогических работников организаций, в разработке программно-методического сопровождения образовательного процесса, профессиональных конкурсах   (в соответствии с п. 37 Порядка аттестации).</t>
  </si>
  <si>
    <t>Совершенствование методов обучения и воспитания</t>
  </si>
  <si>
    <t xml:space="preserve">Название методов 
обучения и воспитания </t>
  </si>
  <si>
    <t>Использует продуктивно и совершенствует</t>
  </si>
  <si>
    <t>Методы контроля и самоконтроля</t>
  </si>
  <si>
    <t>3.2.</t>
  </si>
  <si>
    <t>Продуктивность использования образовательных технологий</t>
  </si>
  <si>
    <t>(заполняется только на педагогического работника, аттестующегося на высшую квалификационную категорию)</t>
  </si>
  <si>
    <t>3.3.</t>
  </si>
  <si>
    <t>Продуктивность методической деятельности</t>
  </si>
  <si>
    <t>10-100</t>
  </si>
  <si>
    <t>3.3.1.</t>
  </si>
  <si>
    <t>Разрабатывает  периодически</t>
  </si>
  <si>
    <t>Разрабатывает  систематически</t>
  </si>
  <si>
    <t>50-70</t>
  </si>
  <si>
    <t>3.3.2.</t>
  </si>
  <si>
    <t>3.3.3.</t>
  </si>
  <si>
    <t>3.3.4.</t>
  </si>
  <si>
    <t>3.3.5.</t>
  </si>
  <si>
    <t>3.3.6.</t>
  </si>
  <si>
    <t>3.3.7.</t>
  </si>
  <si>
    <t>3.3.8.</t>
  </si>
  <si>
    <t>Не 
руководит</t>
  </si>
  <si>
    <t>Муниципальный/ зональный/ районный уровень</t>
  </si>
  <si>
    <t>3.3.9.</t>
  </si>
  <si>
    <t>Председатель экспертной группы</t>
  </si>
  <si>
    <t>3.4.</t>
  </si>
  <si>
    <t>Награды</t>
  </si>
  <si>
    <t>3.4.1.</t>
  </si>
  <si>
    <t>Не 
имеет</t>
  </si>
  <si>
    <t>3.5.</t>
  </si>
  <si>
    <t>Профессиональное развитие</t>
  </si>
  <si>
    <t>3.5.1.</t>
  </si>
  <si>
    <t>3.5.2.</t>
  </si>
  <si>
    <t>Наличие степени кандидата наук, звания доцента</t>
  </si>
  <si>
    <t>Наличие степени доктора наук,  звания профессора</t>
  </si>
  <si>
    <t>Квалификационная категория</t>
  </si>
  <si>
    <t>Минимальное количество баллов</t>
  </si>
  <si>
    <t>Первая</t>
  </si>
  <si>
    <t>Высшая</t>
  </si>
  <si>
    <t>баллов.</t>
  </si>
  <si>
    <t xml:space="preserve">Рекомендации: </t>
  </si>
  <si>
    <t>Члены экспертной группы:</t>
  </si>
  <si>
    <t>2)</t>
  </si>
  <si>
    <t>Всего набрано аттестуемым (cумма баллов)</t>
  </si>
  <si>
    <t>вернуться на лист 'общие сведения'</t>
  </si>
  <si>
    <t>в начало Экспертного заключения</t>
  </si>
  <si>
    <t xml:space="preserve">1. </t>
  </si>
  <si>
    <t>2-3 года – 60-80б.</t>
  </si>
  <si>
    <t>4 года и более – 100б.</t>
  </si>
  <si>
    <t xml:space="preserve">2. </t>
  </si>
  <si>
    <t xml:space="preserve"> 10-20</t>
  </si>
  <si>
    <t xml:space="preserve"> 10-40</t>
  </si>
  <si>
    <t xml:space="preserve">3.1. </t>
  </si>
  <si>
    <t xml:space="preserve"> 30-40</t>
  </si>
  <si>
    <t>Профессиональная компетентность</t>
  </si>
  <si>
    <t>4.1.</t>
  </si>
  <si>
    <t xml:space="preserve">Минимальное (пороговое) количество баллов </t>
  </si>
  <si>
    <t>Богородский</t>
  </si>
  <si>
    <t>(была высшая  до</t>
  </si>
  <si>
    <t>(была первая  до</t>
  </si>
  <si>
    <t xml:space="preserve">Всего набрано аттестуемым педагогическим работником  </t>
  </si>
  <si>
    <t>Специалисты</t>
  </si>
  <si>
    <t>экспертной группы:</t>
  </si>
  <si>
    <t>min (порог)</t>
  </si>
  <si>
    <t>сум.бал.</t>
  </si>
  <si>
    <t>результат</t>
  </si>
  <si>
    <t>итого_1 =</t>
  </si>
  <si>
    <t>3 и более - 40б.</t>
  </si>
  <si>
    <t>(далее – Прил. № 2)</t>
  </si>
  <si>
    <t>Победители, призеры – 30б.</t>
  </si>
  <si>
    <t>Победители, призеры – 40б.</t>
  </si>
  <si>
    <t xml:space="preserve">Не 
участвует
</t>
  </si>
  <si>
    <t>итого_2 =</t>
  </si>
  <si>
    <t>  </t>
  </si>
  <si>
    <t>Не  использует/ использует недостаточно продуктивно</t>
  </si>
  <si>
    <t>Использует 
продуктивно</t>
  </si>
  <si>
    <t>итого_3 =</t>
  </si>
  <si>
    <t>1-2 выст. - 10б.</t>
  </si>
  <si>
    <t>3  и более - 20б. </t>
  </si>
  <si>
    <t>1-2 выст. - 20б.</t>
  </si>
  <si>
    <t>3  и более - 30б. </t>
  </si>
  <si>
    <t>1-2 выст. - 30б.</t>
  </si>
  <si>
    <t>1-2 меропр.- 10б.</t>
  </si>
  <si>
    <t>1-2 меропр.- 30б.</t>
  </si>
  <si>
    <t>1-2 публ. - 10б.</t>
  </si>
  <si>
    <t>1-2 публ. - 20б.</t>
  </si>
  <si>
    <t>1-2 публ. - 30б.</t>
  </si>
  <si>
    <t>Нет</t>
  </si>
  <si>
    <t>1-2 год - 10б.</t>
  </si>
  <si>
    <t>3 и более - 20б.</t>
  </si>
  <si>
    <t>1-2 год - 20б.</t>
  </si>
  <si>
    <t>Участие в профессиональных конкурсах</t>
  </si>
  <si>
    <t>Региональный уровень</t>
  </si>
  <si>
    <t xml:space="preserve">Примечание: 
Учитывается при наличии диплома
</t>
  </si>
  <si>
    <t>итого_4 =</t>
  </si>
  <si>
    <t>выявления и развития способностей обучающихся к научной (интеллектуальной), творческой, физкультурно-спортивной деятельности, а также их участия в олимпиадах, конкурсах, фестивалях, соревнованиях (в соответствии с п. 37 Порядка аттестации).</t>
  </si>
  <si>
    <t>выявления развития у обучающихся способностей к научной (интеллектуальной), творческой, физкультурно-спортивной деятельности (в соответствии с п. 36 Порядка аттестации);</t>
  </si>
  <si>
    <t xml:space="preserve">Результаты освоения обучающимися образовательных программ по итогам мониторинга системы образования </t>
  </si>
  <si>
    <t>Примечание: учитывается при наличии мониторинга системы образования по предмету   
(далее – Прил. № 1)</t>
  </si>
  <si>
    <t>1-2 комис./ ПА/ жюри  - 10б.</t>
  </si>
  <si>
    <t>(далее – Прил. № 4)</t>
  </si>
  <si>
    <t>(далее – Прил. № 5)</t>
  </si>
  <si>
    <t xml:space="preserve"> это 49%</t>
  </si>
  <si>
    <t xml:space="preserve"> ЭЗ - 05. 2021 г.</t>
  </si>
  <si>
    <t>старшего тренера</t>
  </si>
  <si>
    <t>старший тренер-преподаватель</t>
  </si>
  <si>
    <t>старший методист</t>
  </si>
  <si>
    <t>старшего методиста</t>
  </si>
  <si>
    <t>старший педагог дополнительного образования</t>
  </si>
  <si>
    <t>хормейстер</t>
  </si>
  <si>
    <t>хормейстера</t>
  </si>
  <si>
    <t>руководитель физического воспитания</t>
  </si>
  <si>
    <t>старшего педагога доп.образования</t>
  </si>
  <si>
    <t>педагог-библиотекарь</t>
  </si>
  <si>
    <t>педагога-библиотекаря</t>
  </si>
  <si>
    <t>старший инструктор-методист</t>
  </si>
  <si>
    <t>старшего инструктора-методиста</t>
  </si>
  <si>
    <t>тьютор</t>
  </si>
  <si>
    <t>тьютора</t>
  </si>
  <si>
    <t>Лотошино</t>
  </si>
  <si>
    <t>Воскресенск</t>
  </si>
  <si>
    <t>Щёлково</t>
  </si>
  <si>
    <t>Клин</t>
  </si>
  <si>
    <t>Солнечногорск</t>
  </si>
  <si>
    <t>изменено май.2021г.</t>
  </si>
  <si>
    <t>менее 2 лет – 10б.</t>
  </si>
  <si>
    <t xml:space="preserve">1.1. </t>
  </si>
  <si>
    <t xml:space="preserve"> 1.1.1.</t>
  </si>
  <si>
    <t>Первая квалификационная категория</t>
  </si>
  <si>
    <t xml:space="preserve"> 1.1.2.</t>
  </si>
  <si>
    <t>Высшая квалификационная категория</t>
  </si>
  <si>
    <t xml:space="preserve">1.2. </t>
  </si>
  <si>
    <t>Результаты освоения обучающимися образовательных программ по итогам мониторингов системы образования</t>
  </si>
  <si>
    <t xml:space="preserve"> 1.2.1.</t>
  </si>
  <si>
    <t>Положительные результаты</t>
  </si>
  <si>
    <t xml:space="preserve"> другие мониторинги</t>
  </si>
  <si>
    <t xml:space="preserve">наличие внешних мониторингов </t>
  </si>
  <si>
    <t xml:space="preserve">наличие </t>
  </si>
  <si>
    <t>Уровень сформированности предметной компетентности</t>
  </si>
  <si>
    <t>1- 39%</t>
  </si>
  <si>
    <t>40-64%</t>
  </si>
  <si>
    <t>65-84%</t>
  </si>
  <si>
    <t>85-100%</t>
  </si>
  <si>
    <t>4.2.</t>
  </si>
  <si>
    <t>Уровень сформированности метапредметной компетентности</t>
  </si>
  <si>
    <t>4.3.</t>
  </si>
  <si>
    <t>Уровень сформированности методической компетентности</t>
  </si>
  <si>
    <t>Федеральный уровень</t>
  </si>
  <si>
    <t xml:space="preserve">Профессиональное научное  развитие  
</t>
  </si>
  <si>
    <t xml:space="preserve">Примечание: 
Учитываются документы организаций, имеющих лицензию на реализацию программ доп. проф. образования
</t>
  </si>
  <si>
    <t>&lt; 72 ч.</t>
  </si>
  <si>
    <t>72 -215 ч.</t>
  </si>
  <si>
    <t xml:space="preserve">Отсутствие мониторингов/ Отрицательные результаты
</t>
  </si>
  <si>
    <t>городской округ</t>
  </si>
  <si>
    <t>преподавателя-организатора ОБЖ</t>
  </si>
  <si>
    <t>ВОЖАТОГО</t>
  </si>
  <si>
    <t>ВОСПИТАТЕЛЯ</t>
  </si>
  <si>
    <t>ДЕФЕКТОЛОГА</t>
  </si>
  <si>
    <t>ИНСТРУКТОРА ПО ТРУДУ</t>
  </si>
  <si>
    <t>ИНСТРУКТОРА-МЕТОДИСТА</t>
  </si>
  <si>
    <t>КОНЦЕРТМЕЙСТЕРА</t>
  </si>
  <si>
    <t>ЛОГОПЕДА</t>
  </si>
  <si>
    <t>МЕТОДИСТА</t>
  </si>
  <si>
    <t>МУЗЫКАЛЬНОГО РУКОВОДИТЕЛЯ</t>
  </si>
  <si>
    <t>ПЕДАГОГА ДОП. ОБРАЗОВАНИЯ</t>
  </si>
  <si>
    <t>ПЕДАГОГА-БИБЛИОТЕКАРЯ</t>
  </si>
  <si>
    <t>ПЕДАГОГА-ОРГАНИЗАТОРА</t>
  </si>
  <si>
    <t>ПЕДАГОГА-ПСИХОЛОГА</t>
  </si>
  <si>
    <t>ПРЕПОДАВАТЕЛЯ</t>
  </si>
  <si>
    <t>ПРЕПОДАВАТЕЛЯ-ОРГАНИЗАТОРА ОБЖ</t>
  </si>
  <si>
    <t>РУКОВОДИТЕЛЯ ФИЗ. ВОСПИТАНИЯ</t>
  </si>
  <si>
    <t>СОЦИАЛЬНОГО ПЕДАГОГА</t>
  </si>
  <si>
    <t>СТАРШЕГО ВОЖАТОГО</t>
  </si>
  <si>
    <t>СТАРШЕГО ВОСПИТАТЕЛЯ</t>
  </si>
  <si>
    <t>СТАРШЕГО ИНСТРУКТОРА-МЕТОДИСТА</t>
  </si>
  <si>
    <t>СТАРШЕГО МЕТОДИСТА</t>
  </si>
  <si>
    <t>СТАРШЕГО ПЕДАГОГА ДОП.ОБРАЗОВАНИЯ</t>
  </si>
  <si>
    <t>СТАРШЕГО ТРЕНЕРА</t>
  </si>
  <si>
    <t>ТРЕНЕРА</t>
  </si>
  <si>
    <t>ТРЕНЕРА-ПРЕПОДАВАТЕЛЯ</t>
  </si>
  <si>
    <t>ТЬЮТОРА</t>
  </si>
  <si>
    <t>УЧИТЕЛЯ</t>
  </si>
  <si>
    <t>УЧИТЕЛЯ-ДЕФЕКТОЛОГА</t>
  </si>
  <si>
    <t>УЧИТЕЛЯ-ЛОГОПЕДА</t>
  </si>
  <si>
    <t>ХОРМЕЙСТЕРА</t>
  </si>
  <si>
    <t>для выбора списка:</t>
  </si>
  <si>
    <t>заявл.кв.кат.</t>
  </si>
  <si>
    <r>
      <t>преподаватель-организатор</t>
    </r>
    <r>
      <rPr>
        <sz val="9"/>
        <color indexed="17"/>
        <rFont val="Times New Roman"/>
        <family val="1"/>
      </rPr>
      <t xml:space="preserve"> ОБЖ</t>
    </r>
  </si>
  <si>
    <r>
      <t xml:space="preserve">Информация о профессиональном развитии педагогического работника  </t>
    </r>
    <r>
      <rPr>
        <u val="single"/>
        <sz val="11"/>
        <rFont val="Arial"/>
        <family val="2"/>
      </rPr>
      <t xml:space="preserve"> 
</t>
    </r>
    <r>
      <rPr>
        <b/>
        <u val="single"/>
        <sz val="11"/>
        <rFont val="Arial"/>
        <family val="2"/>
      </rPr>
      <t>за межаттестационный период</t>
    </r>
    <r>
      <rPr>
        <u val="single"/>
        <sz val="11"/>
        <rFont val="Arial"/>
        <family val="2"/>
      </rPr>
      <t xml:space="preserve"> 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 xml:space="preserve">
</t>
    </r>
  </si>
  <si>
    <t>результат  &gt;min порога</t>
  </si>
  <si>
    <t>итого_1</t>
  </si>
  <si>
    <t>итого_2</t>
  </si>
  <si>
    <t>итого_3</t>
  </si>
  <si>
    <t>итого_4</t>
  </si>
  <si>
    <t>В межаттестационный период мониторинги системы образовния по предмету отсутствовали</t>
  </si>
  <si>
    <t>Результаты мониторингов системы образовния по предмету не были представлены</t>
  </si>
  <si>
    <t>Результаты мониторингов системы образовния по предмету отрицательные</t>
  </si>
  <si>
    <t>Представлены положительные результаты мониторингов системы образовния по предмету</t>
  </si>
  <si>
    <t>min пороги</t>
  </si>
  <si>
    <t>заявл.кат.:</t>
  </si>
  <si>
    <t>сумма</t>
  </si>
  <si>
    <t>Всего</t>
  </si>
  <si>
    <t>Участие - 
10б.</t>
  </si>
  <si>
    <t>Победители, призеры – 20б.</t>
  </si>
  <si>
    <t>Муницип./ зональный уровень</t>
  </si>
  <si>
    <t>Муниципальный 
/ зональный уровень</t>
  </si>
  <si>
    <t>Федеральный, международный уровень</t>
  </si>
  <si>
    <t xml:space="preserve">Региональный уровень
</t>
  </si>
  <si>
    <t xml:space="preserve">Уровень обр.орг.
</t>
  </si>
  <si>
    <t xml:space="preserve">Международн. уровень
</t>
  </si>
  <si>
    <t xml:space="preserve">Федеральн. уровень
</t>
  </si>
  <si>
    <t xml:space="preserve">Региональн. уровень
</t>
  </si>
  <si>
    <t xml:space="preserve"> 2.1.</t>
  </si>
  <si>
    <t xml:space="preserve"> 2.2.</t>
  </si>
  <si>
    <t xml:space="preserve"> 2.3.</t>
  </si>
  <si>
    <t>3  и более - 40б. </t>
  </si>
  <si>
    <t>1-2 меропр.- 40б.</t>
  </si>
  <si>
    <t>3 и более - 50б.</t>
  </si>
  <si>
    <t>Опыт представлен на профессиональных порталах (сайтах) / на сайте образовательной организации</t>
  </si>
  <si>
    <t xml:space="preserve">Федеральный  уровень
</t>
  </si>
  <si>
    <t xml:space="preserve">Уровень 
обр.орг.
</t>
  </si>
  <si>
    <t xml:space="preserve"> 40-50</t>
  </si>
  <si>
    <t>Уровень образовательной организации</t>
  </si>
  <si>
    <t>участник – 10б.</t>
  </si>
  <si>
    <t>лауреат – 20б.</t>
  </si>
  <si>
    <t>победитель – 30б.</t>
  </si>
  <si>
    <t>победитель – 70б.</t>
  </si>
  <si>
    <t>лауреат – 50б.</t>
  </si>
  <si>
    <t>Примечание: Учитываются только муниципальный и региональный этапы Всероссийских профессиональных конкурсов педагогов («Учитель года России», «Воспитатель года России», «Сердце отдаю детям», «Педагог-психолог России»)</t>
  </si>
  <si>
    <t>Муниципальный / зональный уровень</t>
  </si>
  <si>
    <t>Региональный 
уровень</t>
  </si>
  <si>
    <t>Почётные звания – 40б.</t>
  </si>
  <si>
    <t>Почётные звания – 60б.</t>
  </si>
  <si>
    <t>Муницип. Уровень</t>
  </si>
  <si>
    <t>Прочие 
награды</t>
  </si>
  <si>
    <t xml:space="preserve">Почетные звания, профессиональные награды (одна награда за весь период профессиональной деятельности)
</t>
  </si>
  <si>
    <t>1-2 комис./ ПА/ жюри  - 30б.</t>
  </si>
  <si>
    <t>1-2 комис./ ПА/ жюри  - 40б.</t>
  </si>
  <si>
    <t>216 ч. и  &gt;</t>
  </si>
  <si>
    <t>ИТОГО 1по 3-м разделам =</t>
  </si>
  <si>
    <t>пороги с уч.мониторинга / без учета     .</t>
  </si>
  <si>
    <t xml:space="preserve"> это 51%</t>
  </si>
  <si>
    <t>Опыт представлен 
на собственном 
профессиональном сайте 
педагога</t>
  </si>
  <si>
    <t>Не
 участвует</t>
  </si>
  <si>
    <t>Рек. Образование</t>
  </si>
  <si>
    <t>Рек. №3</t>
  </si>
  <si>
    <t xml:space="preserve">   квалификационной категории. </t>
  </si>
  <si>
    <t xml:space="preserve">предъявляемым к заявленной   </t>
  </si>
  <si>
    <t xml:space="preserve">Уровень квалификации  </t>
  </si>
  <si>
    <t xml:space="preserve">  требованиям,  </t>
  </si>
  <si>
    <t xml:space="preserve">  =ЕСЛИ(ЭЗ!Y398&gt;0;"да";"нет")</t>
  </si>
  <si>
    <t xml:space="preserve">  =ЕСЛИ(вывод1="да";_72ч;"")</t>
  </si>
  <si>
    <t>Результат экспертизы:</t>
  </si>
  <si>
    <t xml:space="preserve">учитель </t>
  </si>
  <si>
    <t xml:space="preserve">преподаватель </t>
  </si>
  <si>
    <t xml:space="preserve">педагог </t>
  </si>
  <si>
    <t>Проверка на наличие пед.образования (в разделах ЭЗ "Образование,"Доп.проф.обр.")</t>
  </si>
  <si>
    <t xml:space="preserve"> 
</t>
  </si>
  <si>
    <t>ВПР (Федеральный ур.)</t>
  </si>
  <si>
    <t>РДР (Региональный ур.)</t>
  </si>
  <si>
    <t>Наличие мониторингов системы образования по предмету/дисциплине  (за межаттестационный период):</t>
  </si>
  <si>
    <t>МАСТЕРА ПРОИЗВОДСТВЕННОГО ОБУЧЕНИЯ</t>
  </si>
  <si>
    <t>МАСТЕРА П/О</t>
  </si>
  <si>
    <t xml:space="preserve"> об уровне квалификации 
педагогического работника  </t>
  </si>
  <si>
    <t>Использует недостаточно продуктивно</t>
  </si>
  <si>
    <t>Название
 образовательной технологии</t>
  </si>
  <si>
    <t>(далее – Прил. №№ 3, 6)</t>
  </si>
  <si>
    <t>Победители, призеры – 10б.</t>
  </si>
  <si>
    <t>Победители, призеры – 
40б.</t>
  </si>
  <si>
    <t xml:space="preserve">Научные, 
научно-методические и учебно-методические публикации, в том числе 
в электронной версии 
</t>
  </si>
  <si>
    <t>Профессиональные награды – 20б.</t>
  </si>
  <si>
    <t>Профессиональные награды – 40б.</t>
  </si>
  <si>
    <t xml:space="preserve">Проверки: </t>
  </si>
  <si>
    <t>есть пед.образование? -в _Образование_ и _Доп.проф.обр._</t>
  </si>
  <si>
    <t>указано ДПО ?</t>
  </si>
  <si>
    <t>Курсы - есть баллы за ПК на стр.ЭЗ?</t>
  </si>
  <si>
    <t xml:space="preserve"> без учета мониторингов системы образования</t>
  </si>
  <si>
    <t xml:space="preserve"> с учетом мониторингов системы образования</t>
  </si>
  <si>
    <t>ОО</t>
  </si>
  <si>
    <r>
      <t xml:space="preserve">  =ЭЗ!Y62</t>
    </r>
    <r>
      <rPr>
        <i/>
        <sz val="7"/>
        <color indexed="36"/>
        <rFont val="Arial Cyr"/>
        <family val="0"/>
      </rPr>
      <t xml:space="preserve">   - проверяет слова учитель,препод…</t>
    </r>
  </si>
  <si>
    <t xml:space="preserve">  =ЕСЛИ(A70="нет";"нет";"да")</t>
  </si>
  <si>
    <t>Вывод1 _Рек.ПК</t>
  </si>
  <si>
    <t>необходимо в ЭЗ дать рекомендации о ПК ?</t>
  </si>
  <si>
    <t xml:space="preserve"> =ЕСЛИ(СЧЁТЕСЛИ(G77:H86;"да");"нет";"да")</t>
  </si>
  <si>
    <t>необходимо в ЭЗ дать рекомендации об образовании?</t>
  </si>
  <si>
    <t>Реком., по результатам ввода баллов на листе ЭЗ 
и если вывод за межатт.    =да</t>
  </si>
  <si>
    <t>для вынесения рек.  по образованию (вопрос 1)</t>
  </si>
  <si>
    <t>для вынесения рек.  по образованию (вопрос 2)</t>
  </si>
  <si>
    <t xml:space="preserve">Наличие/получение высшего или среднего профессионального образования по направлению "Образование и педагогика" либо дополнительного профессионального образования по направлению "Образование и педагогика" </t>
  </si>
  <si>
    <t xml:space="preserve"> Наличие/получение   высшего или  среднего профессионального образования  в областях, соответствующих профилям обучения</t>
  </si>
  <si>
    <r>
      <t xml:space="preserve">2) если у педагога нет высшего или  среднего профессионального образования  в областях, соответствующих профилям обучения
     </t>
    </r>
    <r>
      <rPr>
        <b/>
        <sz val="8"/>
        <color indexed="10"/>
        <rFont val="Arial Cyr"/>
        <family val="0"/>
      </rPr>
      <t xml:space="preserve">   и</t>
    </r>
    <r>
      <rPr>
        <sz val="8"/>
        <rFont val="Arial Cyr"/>
        <family val="0"/>
      </rPr>
      <t xml:space="preserve">
3) если у педагога нет высшего/среднего или дополнительного профессионального образования  по направлению подготовки "Образование и педагогика"</t>
    </r>
  </si>
  <si>
    <t>Получить профессиональное образование в области, соответствующей профилю обучения</t>
  </si>
  <si>
    <r>
      <t xml:space="preserve">Высшее профессиональное образование или среднее профессиональное образование по направлению подготовки «Образование и педагогика» или в области, соответствующей преподаваемому предмету, без предъявления требований к стажу работы, </t>
    </r>
    <r>
      <rPr>
        <u val="single"/>
        <sz val="10"/>
        <color indexed="12"/>
        <rFont val="Times New Roman"/>
        <family val="1"/>
      </rPr>
      <t xml:space="preserve"> </t>
    </r>
    <r>
      <rPr>
        <b/>
        <u val="single"/>
        <sz val="10"/>
        <color indexed="12"/>
        <rFont val="Times New Roman"/>
        <family val="1"/>
      </rPr>
      <t>либо</t>
    </r>
    <r>
      <rPr>
        <u val="single"/>
        <sz val="10"/>
        <color indexed="12"/>
        <rFont val="Times New Roman"/>
        <family val="1"/>
      </rPr>
      <t xml:space="preserve"> </t>
    </r>
    <r>
      <rPr>
        <sz val="10"/>
        <color indexed="12"/>
        <rFont val="Times New Roman"/>
        <family val="1"/>
      </rPr>
      <t xml:space="preserve"> высшее профессиональное образование или среднее профессиональное образование и дополнительное профессиональное образование по направлению деятельности в образовательном учреждении без предъявления требований к стажу работы. </t>
    </r>
  </si>
  <si>
    <r>
      <t xml:space="preserve">Высшее профессиональное образование или среднее профессиональное образование в областях, соответствующих профилям обучения </t>
    </r>
    <r>
      <rPr>
        <b/>
        <u val="single"/>
        <sz val="10"/>
        <color indexed="12"/>
        <rFont val="Times New Roman"/>
        <family val="1"/>
      </rPr>
      <t xml:space="preserve"> и </t>
    </r>
    <r>
      <rPr>
        <sz val="10"/>
        <color indexed="12"/>
        <rFont val="Times New Roman"/>
        <family val="1"/>
      </rPr>
      <t xml:space="preserve"> дополнительное профессиональное образование по направлению подготовки «Образование и педагогика» без предъявления требований к стажу работы. </t>
    </r>
  </si>
  <si>
    <t xml:space="preserve">слева разрыв строки </t>
  </si>
  <si>
    <t>результат:</t>
  </si>
  <si>
    <t>мастер п.о.</t>
  </si>
  <si>
    <t xml:space="preserve">   = ЕСЛИ ( 
И ( J93 = "нет"; рек3 = "нет" ) ; 
"да" ;"нет" )</t>
  </si>
  <si>
    <t xml:space="preserve"> = ЕСЛИ ( 
И (I92 = "да"; рек3 = "да"); 
"нет"; "да")</t>
  </si>
  <si>
    <t>преподаватель-организатор ОБЖ</t>
  </si>
  <si>
    <t>№ ЭЗ п.п.</t>
  </si>
  <si>
    <t xml:space="preserve">(Приложение    к приказу Министерства здравоохранения и социального развития Российской Федерации  от 26  августа 2010 г.  №761н)  </t>
  </si>
  <si>
    <t xml:space="preserve">Единый квалификационный справочник должностей руководителей, специалистов и служащих  </t>
  </si>
  <si>
    <r>
      <t xml:space="preserve">   1) если педагогом было пройдено менее </t>
    </r>
    <r>
      <rPr>
        <u val="single"/>
        <sz val="9"/>
        <color indexed="12"/>
        <rFont val="Arial Cyr"/>
        <family val="0"/>
      </rPr>
      <t>16 ч.</t>
    </r>
    <r>
      <rPr>
        <sz val="9"/>
        <color indexed="12"/>
        <rFont val="Arial Cyr"/>
        <family val="0"/>
      </rPr>
      <t xml:space="preserve"> курсов повышения квалификации</t>
    </r>
  </si>
  <si>
    <t xml:space="preserve">Наличие  документа об оценке профессиональной компетентности </t>
  </si>
  <si>
    <t>_общ</t>
  </si>
  <si>
    <t>проверка для всех должностей</t>
  </si>
  <si>
    <t xml:space="preserve"> ---</t>
  </si>
  <si>
    <t>2) если у педагога нет высшего или среднего профессионального образования  по направлению подготовки "Образование и педагогика"</t>
  </si>
  <si>
    <t xml:space="preserve">Высшее профессиональное образование или среднее профессиональное образование по направлению подготовки «Образование и педагогика» без предъявления требований к стажу работы либо высшее профессиональное образование или среднее профессиональное образование и дополнительное профессиональное образование по направлению подготовки «Образование и педагогика» без предъявления требований к стажу работы. 
Для старшего воспитателя - высшее профессиональное образование  по направлению подготовки «Образование и педагогика» и стаж работы в должности воспитателя не менее 2 лет. </t>
  </si>
  <si>
    <t>Доп.информация</t>
  </si>
  <si>
    <t>должность             соответствует/ не соответствует</t>
  </si>
  <si>
    <t xml:space="preserve"> государственных, муниципальных и частных организаций Московской области, осуществляющих образовательную деятельность 
</t>
  </si>
  <si>
    <r>
      <t xml:space="preserve">Наличие оценки профессиональной компетентности  </t>
    </r>
    <r>
      <rPr>
        <u val="single"/>
        <sz val="11"/>
        <rFont val="Arial"/>
        <family val="2"/>
      </rPr>
      <t xml:space="preserve"> за межаттестационный период</t>
    </r>
  </si>
  <si>
    <t xml:space="preserve">В п.1.2.1. будет указано:  </t>
  </si>
  <si>
    <t xml:space="preserve"> 20-40</t>
  </si>
  <si>
    <t xml:space="preserve"> 30-50</t>
  </si>
  <si>
    <r>
      <t>Выступления на научно-практических конференциях, педагогических чтениях,  семинарах,  методических объединениях/комиссиях</t>
    </r>
    <r>
      <rPr>
        <sz val="10"/>
        <rFont val="Times New Roman"/>
        <family val="1"/>
      </rPr>
      <t xml:space="preserve"> (за исключением вопросов органи-
зационного характера)  и др. </t>
    </r>
  </si>
  <si>
    <t>Примечание:  
1. На региональном и федеральном уровне учитываются конкурсы и иные мероприятия, входящие в утвержденные перечни*, а также рекомендованные мероприятия.
2. Баллы за участие даются только при отсутствии победителей и призеров</t>
  </si>
  <si>
    <t>Публичное представление собственного педагогического опыта 
на сайтах</t>
  </si>
  <si>
    <t>Участие педагога в 
проектно-исследовательской, опытно-экспериментальной 
и др. научной деятельности</t>
  </si>
  <si>
    <t>Список "др.мониторинги" по предмету:</t>
  </si>
  <si>
    <t xml:space="preserve"> …</t>
  </si>
  <si>
    <t>воспитатель ДОО</t>
  </si>
  <si>
    <t>ДОО</t>
  </si>
  <si>
    <t>воспитатель ОО</t>
  </si>
  <si>
    <t>воспитателя образовательной организации (ОО, Дет.домов, Ш-И, ГПД, ПО)</t>
  </si>
  <si>
    <t>воспитателя ДОО</t>
  </si>
  <si>
    <t>учителя, преподавателя 
общеобразовательных дисциплин</t>
  </si>
  <si>
    <t>СКРЫТЬ СТРОКУ !</t>
  </si>
  <si>
    <t>п</t>
  </si>
  <si>
    <t>в</t>
  </si>
  <si>
    <t>ДОО/ОО</t>
  </si>
  <si>
    <t>с уч.</t>
  </si>
  <si>
    <t>без уч.</t>
  </si>
  <si>
    <t>*без уч.</t>
  </si>
  <si>
    <t>*с уч.</t>
  </si>
  <si>
    <t>**без уч.</t>
  </si>
  <si>
    <t>**с уч.</t>
  </si>
  <si>
    <t>** - с учетом дополнительных показателей для педагогов-психологов детских домов</t>
  </si>
  <si>
    <t>здравоохр.</t>
  </si>
  <si>
    <t xml:space="preserve">в алф.порядке! </t>
  </si>
  <si>
    <t>я. педагог-психолог</t>
  </si>
  <si>
    <t>Пороги к ЭЗ               __ЭЗ утв.   от 30.04.2021   № Р-325__</t>
  </si>
  <si>
    <t>строка не входит в список выбора</t>
  </si>
  <si>
    <t xml:space="preserve">Профессиональное владение техникой исполнения на музыкальном инструменте </t>
  </si>
  <si>
    <t>2) если у педагога нет высшего или среднего педагогического образования</t>
  </si>
  <si>
    <t xml:space="preserve">Совершенствовать  технику исполнения на музыкальном инструменте. </t>
  </si>
  <si>
    <t xml:space="preserve">   3) если педагог не достаточно профессионально владеет техникой исполнения на музыкальном инструменте</t>
  </si>
  <si>
    <t>Музыкальный руководитель</t>
  </si>
  <si>
    <t xml:space="preserve">Высшее профессиональное образование или среднее профессиональное образование по направлению подготовки «Образование и педагогика», профессиональное владение техникой исполнения на музыкальном инструменте без предъявления требований к стажу работы. </t>
  </si>
  <si>
    <t>Варианты:</t>
  </si>
  <si>
    <t xml:space="preserve"> впишите  при наличии др.</t>
  </si>
  <si>
    <r>
      <rPr>
        <sz val="10"/>
        <color indexed="40"/>
        <rFont val="Arial Cyr"/>
        <family val="0"/>
      </rPr>
      <t xml:space="preserve">_формулы_ </t>
    </r>
    <r>
      <rPr>
        <sz val="10"/>
        <color indexed="20"/>
        <rFont val="Arial Cyr"/>
        <family val="0"/>
      </rPr>
      <t xml:space="preserve">для листа ЭЗ /без пробелов/  </t>
    </r>
  </si>
  <si>
    <t>рез_МОНИТОРИНГ</t>
  </si>
  <si>
    <t>Высшее профессиональное образование в области дефектологии без предъявления требований к стажу работы. 
*  Примечание 
Наименование должности «Логопед» в образовательных учреждениях не применяется, а используется в учреждениях здравоохранения и социального обслуживания.</t>
  </si>
  <si>
    <t xml:space="preserve"> 2) если у педагога нет высшего образования в области дефектологии</t>
  </si>
  <si>
    <t>Получить  высшее профессиональное образование в области дефектологии</t>
  </si>
  <si>
    <t>Наличие/получение  высшего профессионального образования в области дефектологии</t>
  </si>
  <si>
    <r>
      <t xml:space="preserve">2) если у педагога нет  высшего или  среднего профессионального образования  по направлению подготовки "Образование и педагогика"   
</t>
    </r>
    <r>
      <rPr>
        <b/>
        <sz val="8"/>
        <color indexed="10"/>
        <rFont val="Arial Cyr"/>
        <family val="0"/>
      </rPr>
      <t xml:space="preserve"> и   </t>
    </r>
    <r>
      <rPr>
        <sz val="8"/>
        <rFont val="Arial Cyr"/>
        <family val="0"/>
      </rPr>
      <t xml:space="preserve">
3) если  нет  высшего или  среднего профессионального образования в области, соответствующей профилю работы</t>
    </r>
  </si>
  <si>
    <r>
      <t xml:space="preserve">2) если у педагога нет высшего или среднего профессионального образования  по направлению подготовки "Образование и педагогика"
</t>
    </r>
    <r>
      <rPr>
        <sz val="8"/>
        <color indexed="17"/>
        <rFont val="Arial Cyr"/>
        <family val="0"/>
      </rPr>
      <t>или</t>
    </r>
    <r>
      <rPr>
        <sz val="8"/>
        <rFont val="Arial Cyr"/>
        <family val="0"/>
      </rPr>
      <t xml:space="preserve">
3) если у педагога нет высшего или  среднего профессионального образования в области, соответствующей преподаваемому предмету</t>
    </r>
  </si>
  <si>
    <t>Педагог-организатор</t>
  </si>
  <si>
    <t xml:space="preserve">Высшее профессиональное образование или среднее профессиональное образование по направлению подготовки «Образование и педагогика» или в области, соответствующей профилю работы без предъявления требований к стажу работы. </t>
  </si>
  <si>
    <t>Наличие/получение   высшего или  среднего профессионального образования  области, соответствующей профилю работы</t>
  </si>
  <si>
    <t xml:space="preserve"> 2) если у педагога нет профессионального образования по направлению "Педагогика и психология"</t>
  </si>
  <si>
    <t xml:space="preserve">Получить  дополнительное профессиональное образование по направлению подготовки  "Педагогика и психология". </t>
  </si>
  <si>
    <t>Педагог-психолог</t>
  </si>
  <si>
    <t xml:space="preserve">Высшее профессиональное образование или среднее  профессиональное образование по направлению подготовки «Педагогика и психология» без предъявления требований к стажу работы либо высшее  профессиональное образование или среднее профессиональное образование и дополнительное профессиональное образование по направлению подготовки «Педагогика и психология» без предъявления требований к стажу работы. </t>
  </si>
  <si>
    <t>Наличие/получение  высшего или  среднего профессионального образования  по направлению подготовки "Педагогика и психология"
      либо          высшего или  среднего профессионального образования и дополнительного профессионального образования по  направлению подготовки "Педагогика и психология"</t>
  </si>
  <si>
    <t>Наличие/получение высшего или среднего профессионального образования в области физкультуры и спорта либо дополнительного профессионального образования в области физкультуры и спорта, доврачебной помощи</t>
  </si>
  <si>
    <t>Получить  дополнительное профессиональное образование в области физкультуры и спорта.</t>
  </si>
  <si>
    <t>2) если у педагога нет высшего или среднего профессионального образования  в области физкультуры 
либо 
3) у педагога нет   высшего/среднего профессионального образования и дополнительного профессионального образования  в области физкультуры и спорта, доврачебной помощи</t>
  </si>
  <si>
    <t>Инструктор по физической культуре</t>
  </si>
  <si>
    <t xml:space="preserve">Высшее профессиональное образование или среднее профессиональное образование в области физкультуры и спорта без предъявления требований к стажу работы либо высшее или среднее профессиональное образование и дополнительное профессиональное образование  в области физкультуры и спорта, доврачебной помощи без предъявления требований к стажу работы. </t>
  </si>
  <si>
    <t xml:space="preserve"> предъявляемым к заявленной</t>
  </si>
  <si>
    <t>требованиям,</t>
  </si>
  <si>
    <t>ИНСТРУКТОРА ПО ФИЗИЧЕСКОЙ КУЛЬТУРЕ</t>
  </si>
  <si>
    <t>формулы = уч.деф.</t>
  </si>
  <si>
    <t xml:space="preserve">   = учитель</t>
  </si>
  <si>
    <r>
      <rPr>
        <u val="single"/>
        <sz val="10"/>
        <rFont val="Arial Cyr"/>
        <family val="0"/>
      </rPr>
      <t>Дополнительное профессиональное образование</t>
    </r>
    <r>
      <rPr>
        <sz val="10"/>
        <rFont val="Arial Cyr"/>
        <family val="0"/>
      </rPr>
      <t xml:space="preserve">  </t>
    </r>
    <r>
      <rPr>
        <sz val="9"/>
        <rFont val="Times New Roman"/>
        <family val="1"/>
      </rPr>
      <t>(по направлению "Образование и педагогика" либо в области, соотв. профилю работы):</t>
    </r>
  </si>
  <si>
    <t xml:space="preserve">  или</t>
  </si>
  <si>
    <t xml:space="preserve">2) если у педагога нет высшего или среднего профессионального образования  </t>
  </si>
  <si>
    <t>Получить высшее или среднее профессиональное образование.</t>
  </si>
  <si>
    <t>Высшее профессиональное образование или среднее профессиональное образование без предъявления требований к стажу работы.</t>
  </si>
  <si>
    <t xml:space="preserve">Инструктор по труду </t>
  </si>
  <si>
    <t xml:space="preserve">Наличие/получение высшего или среднего профессионального образования </t>
  </si>
  <si>
    <t xml:space="preserve">2) Если у педагога нет высшего профессионального образования в области физкультуры и спорта 
либо высшего профессионального образования по направлению "Образование и педагогика"   и  дополнительного профессионального образования в области физкультуры и спорта 
</t>
  </si>
  <si>
    <t>Получить  высшее профессиональное образование в области физкультуры и спорта.</t>
  </si>
  <si>
    <t>Высшее профессиональное образование в области физкультуры и спорта  без предъявления требований к стажу работы или высшее профессиональное образование по направлению подготовки «Образование и педагогика» и дополнительное профессиональное образование в области физкультуры и спорта без предъявления требований к  стажу работы.
Для старшего инструктора-методиста - высшее профессиональное образование в области физкультуры и спорта и стаж работы в должности методиста, инструктора-методиста не менее 2 лет.</t>
  </si>
  <si>
    <t>Инструктор-методист (включая старшего)</t>
  </si>
  <si>
    <t xml:space="preserve">Наличие/получение высшего профессионального образования в области физкультуры и спорта         либо        высшего профессионального образования по направлению "Образование и педагогика"   и  дополнительного профессионального образования в области физкультуры и спорта </t>
  </si>
  <si>
    <t xml:space="preserve">ссылка </t>
  </si>
  <si>
    <t>Высшее профессиональное образование или среднее профессиональное образование по направлениям подготовки "Образование и педагогика", "Социальная педагогика" без предъявления требований к стажу работы.</t>
  </si>
  <si>
    <t>Учитель-дефектолог, учитель-логопед (логопед) *</t>
  </si>
  <si>
    <t>Воспитатель 
(включая старшего)</t>
  </si>
  <si>
    <t>Социальный педагог</t>
  </si>
  <si>
    <t>Высшее профессиональное образование по направлению подготовки "Образование и педагогика" и стаж педагогической работы не менее 2 лет.</t>
  </si>
  <si>
    <t>Тьютор</t>
  </si>
  <si>
    <t>Педагог-библиотекарь *</t>
  </si>
  <si>
    <t>Высшее профессиональное (педагогическое, библиотечное) образование без предъявления требований к стажу работы.
* Примечание 
Наименование должности применяется в образовательных учреждениях, реализующих образовательные программы начального общего, основного общего, среднего (полного) общего образования.</t>
  </si>
  <si>
    <t>Старший вожатый</t>
  </si>
  <si>
    <t>Педагог дополнительного образования (включая старшего)</t>
  </si>
  <si>
    <t>Высшее профессиональное образование или среднее профессиональное образование в области, соответствующей профилю кружка, секции, студии, клубного и иного детского объединения без предъявления требований к стажу работы, либо высшее профессиональное образование или среднее профессиональное образование и дополнительное профессиональное образование по направлению "Образование и педагогика" без предъявления требований к стажу работы.
Для старшего педагога дополнительного образования - высшее профессиональное образование и стаж педагогической работы не менее 2 лет.</t>
  </si>
  <si>
    <t>Концертмейстер</t>
  </si>
  <si>
    <t>Руководитель физического воспитания</t>
  </si>
  <si>
    <t>Методист (включая старшего)</t>
  </si>
  <si>
    <t>Высшее профессиональное образование и стаж работы по специальности не менее 2 лет. 
Для старшего методиста - высшее профессиональное образование и стаж работы в должности методиста не менее 2 лет.</t>
  </si>
  <si>
    <t>Преподаватель-организатор основ безопасности жизнедеятельности</t>
  </si>
  <si>
    <t>Высшее профессиональное образование и профессиональная подготовка по направлению подготовки "Образование и педагогика" или ГО без предъявления требований к стажу работы либо среднее профессиональное образование по направлению подготовки "Образование и педагогика" или ГО и стаж работы по специальности не менее 3 лет, либо среднее профессиональное (военное) образование и дополнительное профессиональное образование в области образования и педагогики и стаж работы по специальности не менее 3 лет.</t>
  </si>
  <si>
    <t>Тренер-преподаватель (включая старшего)</t>
  </si>
  <si>
    <t>Высшее профессиональное образование или среднее профессиональное образование в области физкультуры и спорта без предъявления требований к стажу работы или высшее профессиональное образование или среднее профессиональное образование и дополнительное профессиональное образование в области физкультуры и спорта без предъявления требований к стажу работы.
Для старшего тренера-преподавателя - высшее профессиональное образование в области физкультуры и спорта и стаж работы по специальности не менее 2 лет.</t>
  </si>
  <si>
    <t>Мастер производственного обучения</t>
  </si>
  <si>
    <t>Учитель.
Преподаватель.</t>
  </si>
  <si>
    <t xml:space="preserve">   = преподаватель</t>
  </si>
  <si>
    <t>2) если у педагога нет высшего  профессионального образования  по направлению подготовки "Образование и педагогика"</t>
  </si>
  <si>
    <t>Получить  высшее профессиональное образование  по направлению подготовки «Образование и педагогика».</t>
  </si>
  <si>
    <t xml:space="preserve">Наличие/получение высшего профессионального образования по направлению "Образование и педагогика" </t>
  </si>
  <si>
    <t xml:space="preserve">   = методист</t>
  </si>
  <si>
    <t xml:space="preserve">   = Ст.воспитатель</t>
  </si>
  <si>
    <t>Наличие высшего профессионального образования по направлению подготовки «Образование и педагогика»</t>
  </si>
  <si>
    <t>2) если у педагога нет высшегопрофессионального образования  по направлению подготовки "Образование и педагогика"</t>
  </si>
  <si>
    <t xml:space="preserve">Получить  высшее профессиональное образование по направлению подготовки "Образование и педагогика". </t>
  </si>
  <si>
    <t>Наличие/получение  высшего или  среднего профессионального образования  в области, соответствующей профилю кружка, секции, студии, клубного или иного детского объединения</t>
  </si>
  <si>
    <t xml:space="preserve">аличие/получение высшего или среднего профессионального образования и   дополнительного профессионального образования по направлению "Образование и педагогика"  </t>
  </si>
  <si>
    <r>
      <t xml:space="preserve">2) если  нет  высшего или  среднего профессионального образования в области, соответствующей профилю кружка, секции, студии, клубного или иного детского объединения
</t>
    </r>
    <r>
      <rPr>
        <b/>
        <sz val="8"/>
        <rFont val="Arial Cyr"/>
        <family val="0"/>
      </rPr>
      <t>или</t>
    </r>
    <r>
      <rPr>
        <sz val="8"/>
        <rFont val="Arial Cyr"/>
        <family val="0"/>
      </rPr>
      <t xml:space="preserve">
3) если нет высшего или среднего профессионального образования и   дополнительного профессионального образования по направлению "Образование и педагогика"  </t>
    </r>
  </si>
  <si>
    <t xml:space="preserve">Получить  дополнительное профессиональное образование по направлению  "Образование и педагогика"   </t>
  </si>
  <si>
    <t xml:space="preserve">Наличие/получение высшего или среднего профессионального (музыкального) образования  </t>
  </si>
  <si>
    <t xml:space="preserve"> 2) если у педагога нет профессионального (музыкального) образования</t>
  </si>
  <si>
    <t>Получить  профессиональное (музыкальное) образование.</t>
  </si>
  <si>
    <r>
      <t>Требования к квалификации. Высшее профессиональное (музыкальное) образование или среднее профессиональное (музыкальное) образование,</t>
    </r>
    <r>
      <rPr>
        <sz val="10"/>
        <color indexed="17"/>
        <rFont val="Times New Roman"/>
        <family val="1"/>
      </rPr>
      <t xml:space="preserve"> профессиональное владение техникой исполнения на музыкальном инструменте</t>
    </r>
    <r>
      <rPr>
        <sz val="10"/>
        <color indexed="12"/>
        <rFont val="Times New Roman"/>
        <family val="1"/>
      </rPr>
      <t xml:space="preserve"> без предъявления требований к стажу работы.</t>
    </r>
  </si>
  <si>
    <t>Наличие/получение высшего или среднего профессионального образования в области физкультуры и спорта      либо 
высшего профессионального образования  и дополнительного профессионального образования в области физкультуры и спорта</t>
  </si>
  <si>
    <r>
      <t xml:space="preserve">Высшее профессиональное образование в области физкультуры и спорта без предъявления требований к стажу работы </t>
    </r>
    <r>
      <rPr>
        <b/>
        <sz val="10"/>
        <color indexed="12"/>
        <rFont val="Times New Roman"/>
        <family val="1"/>
      </rPr>
      <t xml:space="preserve">либо </t>
    </r>
    <r>
      <rPr>
        <sz val="10"/>
        <color indexed="12"/>
        <rFont val="Times New Roman"/>
        <family val="1"/>
      </rPr>
      <t>высшее профессиональное образование и дополнительное профессиональное образование в области физкультуры и спорта без предъявления требований к стажу работы, либо среднее профессиональное образование и стаж работы в области физкультуры и спорта не менее 2 лет.</t>
    </r>
  </si>
  <si>
    <t>Наличие/получение высшего или среднего профессионального образования по направлению "Образование и педагогика" или «Социальная педагогика»</t>
  </si>
  <si>
    <t>2) если у педагога нет высшего или среднего профессионального образования  по направлению подготовки "Образование и педагогика", 
«Социальная педагогика»</t>
  </si>
  <si>
    <r>
      <t xml:space="preserve">Получить  дополнительное профессиональное образование по направлению подготовки "Образование и педагогика" </t>
    </r>
    <r>
      <rPr>
        <sz val="10"/>
        <color indexed="10"/>
        <rFont val="Times New Roman"/>
        <family val="1"/>
      </rPr>
      <t>или «Социальная педагогика»</t>
    </r>
  </si>
  <si>
    <r>
      <t xml:space="preserve">2) если у педагога нет высшего или  среднего профессионального образования в области физкультуры и спорта
</t>
    </r>
    <r>
      <rPr>
        <b/>
        <sz val="8"/>
        <color indexed="10"/>
        <rFont val="Arial Cyr"/>
        <family val="0"/>
      </rPr>
      <t>или</t>
    </r>
    <r>
      <rPr>
        <sz val="8"/>
        <rFont val="Arial Cyr"/>
        <family val="0"/>
      </rPr>
      <t xml:space="preserve">
3) если у педагога нет высшего профессионального образования  и дополнительного профессионального образования в области физкультуры и спорта
</t>
    </r>
    <r>
      <rPr>
        <sz val="8"/>
        <color indexed="17"/>
        <rFont val="Arial Cyr"/>
        <family val="0"/>
      </rPr>
      <t xml:space="preserve">или 
    если нет  среднего профессионального образования и стажа работы </t>
    </r>
    <r>
      <rPr>
        <u val="single"/>
        <sz val="8"/>
        <color indexed="17"/>
        <rFont val="Arial Cyr"/>
        <family val="0"/>
      </rPr>
      <t>в области физкультуры и спорта</t>
    </r>
    <r>
      <rPr>
        <sz val="8"/>
        <color indexed="17"/>
        <rFont val="Arial Cyr"/>
        <family val="0"/>
      </rPr>
      <t xml:space="preserve"> не менее 2 лет.</t>
    </r>
  </si>
  <si>
    <t xml:space="preserve"> ? Соц.педагогика</t>
  </si>
  <si>
    <t>2) если у педагога нет высшего профессионального (педагогического, библиотечного) образования</t>
  </si>
  <si>
    <t>Наличие/получение высшего профессионального (педагогического, библиотечного) образования</t>
  </si>
  <si>
    <t xml:space="preserve">Получить  дополнительное профессиональное  образование по направлению подготовки "Образование и педагогика". </t>
  </si>
  <si>
    <t>не пед.  =концертмейстер</t>
  </si>
  <si>
    <t xml:space="preserve">Наличие/получение          высшего или среднего профессионального образования  в области физкультуры и спорта           либо             
высшего или среднего профессионального образования и дополнительного профессионального образования  в области физкультуры и спорта </t>
  </si>
  <si>
    <t xml:space="preserve">2) если у педагога нет  высшего или среднего профессионального образования  в области физкультуры и спорта 
    либо 
    высшего или среднего профессионального образования и дополнительного профессионального образования  
    в области физкультуры и спорта </t>
  </si>
  <si>
    <t>Получить  профессиональное образование в области физкультуры и спорта.</t>
  </si>
  <si>
    <t xml:space="preserve">  =инстр-методист</t>
  </si>
  <si>
    <t xml:space="preserve">  = методист</t>
  </si>
  <si>
    <t xml:space="preserve">  = педагог ДО</t>
  </si>
  <si>
    <t xml:space="preserve">  = тр-препод</t>
  </si>
  <si>
    <t>учит.,препод.  с уч.</t>
  </si>
  <si>
    <t xml:space="preserve">  =ЕСЛИ(долж_ОС="учитель";"учитель";долж_ОС)</t>
  </si>
  <si>
    <t>да и да = нет</t>
  </si>
  <si>
    <t>нет и нет = да</t>
  </si>
  <si>
    <t>_общ :  нет и нет = да</t>
  </si>
  <si>
    <t>муз.рук.</t>
  </si>
  <si>
    <r>
      <t>В течение одного года пройти обучение по программе повышения квалификации</t>
    </r>
    <r>
      <rPr>
        <b/>
        <i/>
        <sz val="9"/>
        <color indexed="12"/>
        <rFont val="Arial Cyr"/>
        <family val="0"/>
      </rPr>
      <t xml:space="preserve">. 
</t>
    </r>
  </si>
  <si>
    <t xml:space="preserve">Получить  дополнительное профессиональное образование по направлению подготовки "Образование и педагогика".   </t>
  </si>
  <si>
    <t xml:space="preserve">Рекомендации </t>
  </si>
  <si>
    <t>проверка _исправить формулы в 2-х ВИД ЭЗ и внизу (должность)</t>
  </si>
  <si>
    <t xml:space="preserve">(учителя-логопеда дошкольной, общеобразовательной, специальной (коррекционной) организаций, 
организации дополнительного образования; 
логопеда* учреждений здравоохранения и социального обслуживания.) </t>
  </si>
  <si>
    <t>учителя-логопеда, логопеда*</t>
  </si>
  <si>
    <r>
      <t xml:space="preserve"> - для учит/препод формула </t>
    </r>
    <r>
      <rPr>
        <sz val="8"/>
        <color indexed="36"/>
        <rFont val="Times New Roman"/>
        <family val="1"/>
      </rPr>
      <t xml:space="preserve">  =K20 / =ЕСЛИ(T2="# 1";K20;долж_ОС)</t>
    </r>
  </si>
  <si>
    <t>порог_П</t>
  </si>
  <si>
    <t>порог_В</t>
  </si>
  <si>
    <t xml:space="preserve">укажите специализацию  в именительном падеже </t>
  </si>
  <si>
    <t>Продуктивность деятельности педагогического работника по развитию обучающихся/воспитанников</t>
  </si>
  <si>
    <t>Результаты освоения обучающимися/воспитанниками образовательных программ по итогам мониторингов, проводимых организацией</t>
  </si>
  <si>
    <t>Нет 
стабильных положительных результатов</t>
  </si>
  <si>
    <t>Стабильно положительные результаты у занимающихся детей</t>
  </si>
  <si>
    <t xml:space="preserve"> 2.5.</t>
  </si>
  <si>
    <t>Не 
осуществляется</t>
  </si>
  <si>
    <t>Осуществляется периодически,
по запросу</t>
  </si>
  <si>
    <t>Осуществляется систематически,
по плану</t>
  </si>
  <si>
    <t xml:space="preserve"> 2.6.</t>
  </si>
  <si>
    <t xml:space="preserve"> 2.7.</t>
  </si>
  <si>
    <t xml:space="preserve"> 2.8.</t>
  </si>
  <si>
    <t xml:space="preserve"> 2.4.</t>
  </si>
  <si>
    <t xml:space="preserve">
Не 
осуществляется
</t>
  </si>
  <si>
    <t xml:space="preserve">
Осуществляется периодически,
по запросу</t>
  </si>
  <si>
    <r>
      <t>Словесные методы</t>
    </r>
    <r>
      <rPr>
        <i/>
        <sz val="11"/>
        <rFont val="Times New Roman"/>
        <family val="1"/>
      </rPr>
      <t xml:space="preserve"> (рассказ, беседа, объяснение, работа с учебником и др.)</t>
    </r>
  </si>
  <si>
    <t>Наглядные методы (демонстрация, показ, действия со схемами и таблицами и др.)</t>
  </si>
  <si>
    <t>5.</t>
  </si>
  <si>
    <r>
      <t>Практические методы</t>
    </r>
    <r>
      <rPr>
        <i/>
        <sz val="11"/>
        <rFont val="Times New Roman"/>
        <family val="1"/>
      </rPr>
      <t xml:space="preserve"> (показ способа действия, алгоритма решения, практикум, упражнения, тренинг и др.)</t>
    </r>
  </si>
  <si>
    <r>
      <t xml:space="preserve">Методы формирования личностных результатов </t>
    </r>
    <r>
      <rPr>
        <i/>
        <sz val="11"/>
        <rFont val="Times New Roman"/>
        <family val="1"/>
      </rPr>
      <t>(методы воспитания)</t>
    </r>
  </si>
  <si>
    <t>20-30</t>
  </si>
  <si>
    <t>Разработка программно-методического сопровождения образовательного процесса</t>
  </si>
  <si>
    <t xml:space="preserve">Разрабатывает систематически. </t>
  </si>
  <si>
    <t>Методические материалы получают призовые места на выставках и конкурсах</t>
  </si>
  <si>
    <t>Муниципальный уровень - 20б.</t>
  </si>
  <si>
    <t>Региональн./федеральный - 30б.</t>
  </si>
  <si>
    <t>Проведение открытых, занятий, мероприятий, мастер-классов и др.</t>
  </si>
  <si>
    <t xml:space="preserve">Муниципальный 
 уровень
</t>
  </si>
  <si>
    <t xml:space="preserve">Руководство методическими объединениями </t>
  </si>
  <si>
    <t>Общая информация (для учета в ЭЗ)</t>
  </si>
  <si>
    <r>
      <rPr>
        <u val="single"/>
        <sz val="10"/>
        <rFont val="Arial Cyr"/>
        <family val="0"/>
      </rPr>
      <t>Дополнительное профессиональное образование</t>
    </r>
    <r>
      <rPr>
        <sz val="10"/>
        <rFont val="Arial Cyr"/>
        <family val="0"/>
      </rPr>
      <t xml:space="preserve">  </t>
    </r>
    <r>
      <rPr>
        <sz val="9"/>
        <rFont val="Times New Roman"/>
        <family val="1"/>
      </rPr>
      <t>(по направлению "Образование и педагогика" либо в области, соотв. профилю деятельности):</t>
    </r>
  </si>
  <si>
    <t>Приказ Минобрнауки России «Об утверждении перечня олимпиад школьников и их уровней на учебный год»</t>
  </si>
  <si>
    <t>Приказ Минобрнауки России «Об утверждении перечня олимпиад и иных интеллектуальных и (или) творческих конкурсов, мероприятий, направленных на развитие интеллектуальных и творческих способностей, способностей к занятиям физической культурой и спортом, интереса к научной (научно-исследовательской), инженерно-технической, изобретательской, творческой, физкультурно-спортивной деятельности, а также на пропаганду научных знаний, творческих и спортивных достижений, на учебный год»</t>
  </si>
  <si>
    <t>Приказ Министерства образования Московской области «Об утверждении Перечня олимпиад и иных конкурсных мероприятий, по итогам которых присуждается именная стипендия Губернатора Московской области для детей и подростков, проявивших способности в области науки, искусства и спорта»</t>
  </si>
  <si>
    <t>Повышение квалификации 
(курсы повышения квалификации, стажировка)</t>
  </si>
  <si>
    <t># 12</t>
  </si>
  <si>
    <t xml:space="preserve"> КОР!</t>
  </si>
  <si>
    <t xml:space="preserve"> - КОР-</t>
  </si>
  <si>
    <t xml:space="preserve"> - кор</t>
  </si>
  <si>
    <t>(далее – Прил. № 1)</t>
  </si>
  <si>
    <t>Динамика продвижения обучающихся в овладении учебным материалом и/или в коррекции отклоняющегося развития с учетом особенностей психического и физического развития ребенка по итогам мониторингов, проводимых организацией</t>
  </si>
  <si>
    <t>менее 2 лет 
 у менее 50% детей – 10б.</t>
  </si>
  <si>
    <t>2-3 года 
у 50-80% детей – 60-80б.</t>
  </si>
  <si>
    <t>4 года и более 
у 80% и более детей – 100б.</t>
  </si>
  <si>
    <t>Результаты освоения обучающимися/ воспитанниками коррекционных образовательных программ 
по итогам мониторингов, проводимых организацией</t>
  </si>
  <si>
    <t>Изучение и психолого-педагогическая классификация обучающихся/воспитанников с целью осуществления индивидуального и дифференцированного подхода</t>
  </si>
  <si>
    <t>Осуществляется регулярно, системно, в соответствии с потребностями участников коррекционно-воспитательного процесса, 
запросами администрации, перспективным планом</t>
  </si>
  <si>
    <t>Организация и проведение коррекционно-развивающей работы в соответствии с требованиями ФГОС НОО ОВЗ, ФГОС О у/о</t>
  </si>
  <si>
    <t>Соответствует частично</t>
  </si>
  <si>
    <t>Соответствует 
полностью</t>
  </si>
  <si>
    <t>Не 
соответствует</t>
  </si>
  <si>
    <t>Выявление и развитие способностей обучающихся/ воспитанников</t>
  </si>
  <si>
    <t>Результаты участия обучающихся/воспитанников в мероприятиях конкурсной направленности: соревнованиях, конкурсах, турнирах, фестивалях и др.</t>
  </si>
  <si>
    <t>Не 
проводится</t>
  </si>
  <si>
    <t>Проводится периодически, 
по запросу</t>
  </si>
  <si>
    <t>Проводится систематически,
 по плану</t>
  </si>
  <si>
    <t>Не 
соответствует санитарно-гигиеническим и дидактическим требованиям</t>
  </si>
  <si>
    <t>Частично соответствует/ соответствует санитарно-гигиеническим и дидактическим требованиям</t>
  </si>
  <si>
    <t>Соответствует санитарно-гигиеническим, дидактическим и эстетическим требованиям</t>
  </si>
  <si>
    <t>Профориентационная работа по успешной интеграции обучающихся/воспитанников в социум, готовности к школе/ трудовой деятельности</t>
  </si>
  <si>
    <t>Деятельность педагога по формированию здорового образа жизни обучающихся / воспитанников</t>
  </si>
  <si>
    <t>Оформление класса, кабинета, групповой комнаты, спальни и др. помещений, необходимых для организации учебно-воспитательной и коррекционной работы, охраны здоровья</t>
  </si>
  <si>
    <t xml:space="preserve"> 2.9.</t>
  </si>
  <si>
    <t>Взаимодействие со специалистами, администрацией образовательной организации</t>
  </si>
  <si>
    <t>Работа  с  родителями  (законными представителями) обучающихся, воспитанников по коррекционной направленности их взаимодействия с детьми и профилактике нарушений развития</t>
  </si>
  <si>
    <t>Участие в деятельности экспертных групп/комиссий, апелляционных, предметных комиссий, профессиональных ассоциаций (ПА), жюри профессиональных конкурсов и др.</t>
  </si>
  <si>
    <t>3.3.10.</t>
  </si>
  <si>
    <t>Участие в работе психолого-медико-педагогических комиссий (ПМПК), консилиумов (ППк)</t>
  </si>
  <si>
    <t>Участвует регулярно в работе ПМПк обр.орг.</t>
  </si>
  <si>
    <t>Участвует регулярно в работе ПМПк обр.орг. и ПМПК</t>
  </si>
  <si>
    <t xml:space="preserve">Участвует периодически, по запросу
</t>
  </si>
  <si>
    <t xml:space="preserve">Не 
участвует
</t>
  </si>
  <si>
    <t>об уровне квалификации педагогического работника  (учитель, воспитатель, 
учитель-дефектолог специальной (коррекционной) общеобразовательной школы/ 
дошкольной образовательной организации компенсирующего вида, коррекционного детского дома, воспитателя ДОО специализированной группы для детей с ограниченными возможностями здоровья) 
государственных, муниципальных и частных организаций Московской области, 
осуществляющих образовательную деятельность</t>
  </si>
  <si>
    <t>Положительная динамика результатов у занимающихся детей</t>
  </si>
  <si>
    <t xml:space="preserve">Наличие/получение высшего или среднего профессионального образования по направлению "Образование и педагогика"  или в области, соответствующей преподаваемому предмету
либо  высшее профессиональное образование или среднее профессиональное образование и дополнительное профессиональное образование по направлению деятельности в образовательном учреждении  </t>
  </si>
  <si>
    <t xml:space="preserve">Воспитатель </t>
  </si>
  <si>
    <t>Учитель</t>
  </si>
  <si>
    <r>
      <t xml:space="preserve">Обучение в вузе/сузе </t>
    </r>
    <r>
      <rPr>
        <sz val="9"/>
        <rFont val="Times New Roman"/>
        <family val="1"/>
      </rPr>
      <t>(по направлению "Образование и педагогика"/по профилю деятельности)</t>
    </r>
  </si>
  <si>
    <r>
      <t>Окончание вуза/ суза менее 3-х лет назад</t>
    </r>
    <r>
      <rPr>
        <sz val="10"/>
        <rFont val="Times New Roman"/>
        <family val="1"/>
      </rPr>
      <t xml:space="preserve"> </t>
    </r>
    <r>
      <rPr>
        <sz val="9"/>
        <rFont val="Times New Roman"/>
        <family val="1"/>
      </rPr>
      <t>(молодой специалист)</t>
    </r>
  </si>
  <si>
    <t>и минимальная динамика у остальных, в зависимости от сложности нарушения развития</t>
  </si>
  <si>
    <t>Нет 
динамики / отрицательная динамика результатов</t>
  </si>
  <si>
    <t xml:space="preserve"> 20-30</t>
  </si>
  <si>
    <t>положительной динамики результатов освоения образовательных программ по итогам мониторингов, проводимых организацией и положительных результатов освоения образовательных программ по итогам мониторинга системы образования  (в соответствии с п. 37 Порядка аттестации).</t>
  </si>
  <si>
    <t>стабильных положительных результатов освоения обучающимися образовательных программ по итогам мониторингов, проводимых организацией и по итогам мониторинга системы образования  (в соответствии с п. 36 Порядка аттестации);</t>
  </si>
  <si>
    <r>
      <rPr>
        <b/>
        <u val="single"/>
        <sz val="10"/>
        <color indexed="18"/>
        <rFont val="Arial"/>
        <family val="2"/>
      </rPr>
      <t>учителя</t>
    </r>
    <r>
      <rPr>
        <b/>
        <sz val="10"/>
        <color indexed="18"/>
        <rFont val="Arial"/>
        <family val="2"/>
      </rPr>
      <t xml:space="preserve">, </t>
    </r>
    <r>
      <rPr>
        <b/>
        <u val="single"/>
        <sz val="10"/>
        <color indexed="18"/>
        <rFont val="Arial"/>
        <family val="2"/>
      </rPr>
      <t>воспитателя</t>
    </r>
    <r>
      <rPr>
        <b/>
        <sz val="10"/>
        <color indexed="18"/>
        <rFont val="Arial"/>
        <family val="2"/>
      </rPr>
      <t xml:space="preserve">, </t>
    </r>
    <r>
      <rPr>
        <b/>
        <u val="single"/>
        <sz val="10"/>
        <color indexed="18"/>
        <rFont val="Arial"/>
        <family val="2"/>
      </rPr>
      <t>учителя-дефектолога</t>
    </r>
    <r>
      <rPr>
        <b/>
        <sz val="10"/>
        <color indexed="18"/>
        <rFont val="Arial"/>
        <family val="2"/>
      </rPr>
      <t xml:space="preserve"> СКОШ / ДОО компенсирующего вида / коррекционного детского дома, 
</t>
    </r>
    <r>
      <rPr>
        <b/>
        <u val="single"/>
        <sz val="10"/>
        <color indexed="18"/>
        <rFont val="Arial"/>
        <family val="2"/>
      </rPr>
      <t xml:space="preserve">воспитателя ДОО </t>
    </r>
    <r>
      <rPr>
        <b/>
        <sz val="10"/>
        <color indexed="18"/>
        <rFont val="Arial"/>
        <family val="2"/>
      </rPr>
      <t>специализированной группы для детей с ОВЗ</t>
    </r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</si>
</sst>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/mm/yyyy\ &quot;г.&quot;"/>
    <numFmt numFmtId="165" formatCode="dd/mm/yy;@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</numFmts>
  <fonts count="282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12"/>
      <name val="Arial Cyr"/>
      <family val="0"/>
    </font>
    <font>
      <sz val="10"/>
      <color indexed="20"/>
      <name val="Arial Cyr"/>
      <family val="0"/>
    </font>
    <font>
      <sz val="10"/>
      <color indexed="17"/>
      <name val="Arial Cyr"/>
      <family val="0"/>
    </font>
    <font>
      <sz val="10"/>
      <color indexed="57"/>
      <name val="Arial Cyr"/>
      <family val="0"/>
    </font>
    <font>
      <i/>
      <sz val="10"/>
      <color indexed="12"/>
      <name val="Arial Cyr"/>
      <family val="0"/>
    </font>
    <font>
      <b/>
      <sz val="11"/>
      <name val="Times New Roman"/>
      <family val="1"/>
    </font>
    <font>
      <sz val="10"/>
      <color indexed="18"/>
      <name val="Arial Cyr"/>
      <family val="0"/>
    </font>
    <font>
      <u val="single"/>
      <sz val="10"/>
      <color indexed="12"/>
      <name val="Arial Cyr"/>
      <family val="0"/>
    </font>
    <font>
      <b/>
      <sz val="11"/>
      <color indexed="18"/>
      <name val="Arial Cyr"/>
      <family val="0"/>
    </font>
    <font>
      <b/>
      <sz val="10"/>
      <color indexed="18"/>
      <name val="Arial Cyr"/>
      <family val="0"/>
    </font>
    <font>
      <sz val="8"/>
      <name val="Arial Cyr"/>
      <family val="0"/>
    </font>
    <font>
      <sz val="8"/>
      <color indexed="20"/>
      <name val="Arial Cyr"/>
      <family val="0"/>
    </font>
    <font>
      <b/>
      <sz val="10"/>
      <color indexed="10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Arial"/>
      <family val="2"/>
    </font>
    <font>
      <b/>
      <sz val="11"/>
      <name val="Arial Cyr"/>
      <family val="0"/>
    </font>
    <font>
      <b/>
      <sz val="11"/>
      <color indexed="20"/>
      <name val="Arial Cyr"/>
      <family val="0"/>
    </font>
    <font>
      <sz val="8"/>
      <color indexed="22"/>
      <name val="Arial Cyr"/>
      <family val="0"/>
    </font>
    <font>
      <i/>
      <vertAlign val="superscript"/>
      <sz val="12"/>
      <name val="Times New Roman"/>
      <family val="1"/>
    </font>
    <font>
      <i/>
      <sz val="11"/>
      <color indexed="62"/>
      <name val="Times New Roman"/>
      <family val="1"/>
    </font>
    <font>
      <sz val="11"/>
      <color indexed="62"/>
      <name val="Times New Roman"/>
      <family val="1"/>
    </font>
    <font>
      <b/>
      <sz val="11"/>
      <color indexed="62"/>
      <name val="Arial Cyr"/>
      <family val="0"/>
    </font>
    <font>
      <i/>
      <sz val="8"/>
      <color indexed="9"/>
      <name val="Times New Roman"/>
      <family val="1"/>
    </font>
    <font>
      <sz val="8"/>
      <color indexed="9"/>
      <name val="Times New Roman"/>
      <family val="1"/>
    </font>
    <font>
      <b/>
      <sz val="8"/>
      <color indexed="9"/>
      <name val="Arial Cyr"/>
      <family val="0"/>
    </font>
    <font>
      <b/>
      <sz val="8"/>
      <color indexed="10"/>
      <name val="Arial Cyr"/>
      <family val="0"/>
    </font>
    <font>
      <b/>
      <sz val="8"/>
      <color indexed="62"/>
      <name val="Arial Cyr"/>
      <family val="0"/>
    </font>
    <font>
      <b/>
      <sz val="11"/>
      <color indexed="10"/>
      <name val="Arial Cyr"/>
      <family val="0"/>
    </font>
    <font>
      <sz val="8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b/>
      <sz val="10"/>
      <name val="Arial Cyr"/>
      <family val="0"/>
    </font>
    <font>
      <i/>
      <sz val="11"/>
      <name val="Arial Cyr"/>
      <family val="0"/>
    </font>
    <font>
      <sz val="9"/>
      <color indexed="36"/>
      <name val="Arial"/>
      <family val="2"/>
    </font>
    <font>
      <sz val="10"/>
      <color indexed="10"/>
      <name val="Arial Cyr"/>
      <family val="0"/>
    </font>
    <font>
      <sz val="11"/>
      <name val="Arial"/>
      <family val="2"/>
    </font>
    <font>
      <u val="single"/>
      <sz val="11"/>
      <name val="Arial"/>
      <family val="2"/>
    </font>
    <font>
      <b/>
      <u val="single"/>
      <sz val="11"/>
      <name val="Arial"/>
      <family val="2"/>
    </font>
    <font>
      <sz val="9"/>
      <name val="Arial Cyr"/>
      <family val="0"/>
    </font>
    <font>
      <sz val="9"/>
      <name val="Times New Roman"/>
      <family val="1"/>
    </font>
    <font>
      <b/>
      <sz val="8"/>
      <name val="Arial"/>
      <family val="2"/>
    </font>
    <font>
      <b/>
      <sz val="8"/>
      <name val="Arial Cyr"/>
      <family val="0"/>
    </font>
    <font>
      <b/>
      <u val="single"/>
      <sz val="10"/>
      <name val="Arial Cyr"/>
      <family val="0"/>
    </font>
    <font>
      <b/>
      <u val="single"/>
      <sz val="11"/>
      <name val="Times New Roman"/>
      <family val="1"/>
    </font>
    <font>
      <i/>
      <sz val="10"/>
      <name val="Arial Cyr"/>
      <family val="0"/>
    </font>
    <font>
      <sz val="9"/>
      <color indexed="20"/>
      <name val="Arial Cyr"/>
      <family val="0"/>
    </font>
    <font>
      <sz val="10"/>
      <color indexed="12"/>
      <name val="Arial Cyr"/>
      <family val="0"/>
    </font>
    <font>
      <i/>
      <sz val="10"/>
      <color indexed="20"/>
      <name val="Arial Cyr"/>
      <family val="0"/>
    </font>
    <font>
      <b/>
      <sz val="12"/>
      <name val="Arial Cyr"/>
      <family val="0"/>
    </font>
    <font>
      <sz val="5"/>
      <name val="Times New Roman"/>
      <family val="1"/>
    </font>
    <font>
      <vertAlign val="superscript"/>
      <sz val="11"/>
      <name val="Times New Roman"/>
      <family val="1"/>
    </font>
    <font>
      <sz val="11"/>
      <name val="Arial Cyr"/>
      <family val="0"/>
    </font>
    <font>
      <b/>
      <i/>
      <sz val="11"/>
      <name val="Arial Cyr"/>
      <family val="0"/>
    </font>
    <font>
      <b/>
      <i/>
      <sz val="12"/>
      <name val="Arial Cyr"/>
      <family val="0"/>
    </font>
    <font>
      <sz val="12"/>
      <name val="Arial Cyr"/>
      <family val="0"/>
    </font>
    <font>
      <b/>
      <i/>
      <sz val="11"/>
      <name val="Arial"/>
      <family val="2"/>
    </font>
    <font>
      <b/>
      <u val="single"/>
      <sz val="12"/>
      <color indexed="12"/>
      <name val="Arial Cyr"/>
      <family val="0"/>
    </font>
    <font>
      <b/>
      <sz val="12"/>
      <color indexed="17"/>
      <name val="Arial Cyr"/>
      <family val="0"/>
    </font>
    <font>
      <b/>
      <sz val="12"/>
      <color indexed="57"/>
      <name val="Arial Cyr"/>
      <family val="0"/>
    </font>
    <font>
      <b/>
      <i/>
      <sz val="10"/>
      <name val="Arial Cyr"/>
      <family val="0"/>
    </font>
    <font>
      <u val="single"/>
      <sz val="9"/>
      <name val="Arial Cyr"/>
      <family val="0"/>
    </font>
    <font>
      <u val="single"/>
      <sz val="9"/>
      <color indexed="20"/>
      <name val="Arial Cyr"/>
      <family val="0"/>
    </font>
    <font>
      <b/>
      <sz val="12"/>
      <color indexed="12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b/>
      <i/>
      <sz val="9"/>
      <name val="Tahoma"/>
      <family val="2"/>
    </font>
    <font>
      <i/>
      <sz val="9"/>
      <name val="Tahoma"/>
      <family val="2"/>
    </font>
    <font>
      <sz val="8"/>
      <color indexed="12"/>
      <name val="Arial Cyr"/>
      <family val="0"/>
    </font>
    <font>
      <i/>
      <sz val="8"/>
      <color indexed="12"/>
      <name val="Arial Cyr"/>
      <family val="0"/>
    </font>
    <font>
      <sz val="8"/>
      <name val="Adobe Arabic"/>
      <family val="1"/>
    </font>
    <font>
      <i/>
      <sz val="10"/>
      <name val="Times New Roman"/>
      <family val="1"/>
    </font>
    <font>
      <sz val="10.5"/>
      <name val="Times New Roman"/>
      <family val="1"/>
    </font>
    <font>
      <i/>
      <sz val="10"/>
      <name val="Arial"/>
      <family val="2"/>
    </font>
    <font>
      <sz val="10"/>
      <name val="Arial"/>
      <family val="2"/>
    </font>
    <font>
      <vertAlign val="superscript"/>
      <sz val="9"/>
      <name val="Times New Roman"/>
      <family val="1"/>
    </font>
    <font>
      <i/>
      <vertAlign val="superscript"/>
      <sz val="10"/>
      <name val="Arial"/>
      <family val="2"/>
    </font>
    <font>
      <vertAlign val="superscript"/>
      <sz val="10"/>
      <name val="Times New Roman"/>
      <family val="1"/>
    </font>
    <font>
      <i/>
      <sz val="10.5"/>
      <name val="Times New Roman"/>
      <family val="1"/>
    </font>
    <font>
      <sz val="8"/>
      <color indexed="10"/>
      <name val="Arial Cyr"/>
      <family val="0"/>
    </font>
    <font>
      <i/>
      <sz val="9"/>
      <name val="Times New Roman"/>
      <family val="1"/>
    </font>
    <font>
      <b/>
      <sz val="10.5"/>
      <name val="Times New Roman"/>
      <family val="1"/>
    </font>
    <font>
      <i/>
      <sz val="9"/>
      <name val="Arial Cyr"/>
      <family val="0"/>
    </font>
    <font>
      <i/>
      <sz val="11"/>
      <name val="Times New Roman"/>
      <family val="1"/>
    </font>
    <font>
      <sz val="9"/>
      <color indexed="22"/>
      <name val="Arial Cyr"/>
      <family val="0"/>
    </font>
    <font>
      <b/>
      <sz val="14"/>
      <name val="Times New Roman"/>
      <family val="1"/>
    </font>
    <font>
      <sz val="8"/>
      <name val="Tahoma"/>
      <family val="2"/>
    </font>
    <font>
      <i/>
      <sz val="8"/>
      <name val="Tahoma"/>
      <family val="2"/>
    </font>
    <font>
      <b/>
      <i/>
      <sz val="10"/>
      <name val="Arial"/>
      <family val="2"/>
    </font>
    <font>
      <sz val="6"/>
      <color indexed="20"/>
      <name val="Arial Cyr"/>
      <family val="0"/>
    </font>
    <font>
      <i/>
      <u val="single"/>
      <sz val="8"/>
      <name val="Tahoma"/>
      <family val="2"/>
    </font>
    <font>
      <sz val="10"/>
      <color indexed="12"/>
      <name val="Times New Roman"/>
      <family val="1"/>
    </font>
    <font>
      <b/>
      <sz val="11"/>
      <color indexed="12"/>
      <name val="Times New Roman"/>
      <family val="1"/>
    </font>
    <font>
      <sz val="11"/>
      <color indexed="12"/>
      <name val="Times New Roman"/>
      <family val="1"/>
    </font>
    <font>
      <i/>
      <sz val="9"/>
      <name val="Arial"/>
      <family val="2"/>
    </font>
    <font>
      <sz val="8"/>
      <name val="Times New Roman"/>
      <family val="1"/>
    </font>
    <font>
      <sz val="6"/>
      <name val="Times New Roman"/>
      <family val="1"/>
    </font>
    <font>
      <sz val="9"/>
      <color indexed="17"/>
      <name val="Times New Roman"/>
      <family val="1"/>
    </font>
    <font>
      <i/>
      <sz val="9"/>
      <color indexed="12"/>
      <name val="Arial Cyr"/>
      <family val="0"/>
    </font>
    <font>
      <b/>
      <sz val="10"/>
      <color indexed="18"/>
      <name val="Arial"/>
      <family val="2"/>
    </font>
    <font>
      <b/>
      <sz val="11"/>
      <color indexed="18"/>
      <name val="Arial"/>
      <family val="2"/>
    </font>
    <font>
      <u val="single"/>
      <sz val="10"/>
      <name val="Arial Cyr"/>
      <family val="0"/>
    </font>
    <font>
      <i/>
      <sz val="7"/>
      <color indexed="36"/>
      <name val="Arial Cyr"/>
      <family val="0"/>
    </font>
    <font>
      <sz val="9"/>
      <color indexed="12"/>
      <name val="Arial Cyr"/>
      <family val="0"/>
    </font>
    <font>
      <sz val="9"/>
      <color indexed="18"/>
      <name val="Arial Cyr"/>
      <family val="0"/>
    </font>
    <font>
      <b/>
      <u val="single"/>
      <sz val="10"/>
      <color indexed="12"/>
      <name val="Times New Roman"/>
      <family val="1"/>
    </font>
    <font>
      <u val="single"/>
      <sz val="10"/>
      <color indexed="12"/>
      <name val="Times New Roman"/>
      <family val="1"/>
    </font>
    <font>
      <b/>
      <sz val="9"/>
      <color indexed="12"/>
      <name val="Times New Roman"/>
      <family val="1"/>
    </font>
    <font>
      <u val="single"/>
      <sz val="9"/>
      <color indexed="12"/>
      <name val="Arial Cyr"/>
      <family val="0"/>
    </font>
    <font>
      <b/>
      <i/>
      <sz val="11"/>
      <color indexed="12"/>
      <name val="Arial"/>
      <family val="2"/>
    </font>
    <font>
      <vertAlign val="superscript"/>
      <sz val="9"/>
      <name val="Arial Cyr"/>
      <family val="0"/>
    </font>
    <font>
      <i/>
      <vertAlign val="superscript"/>
      <sz val="10"/>
      <color indexed="12"/>
      <name val="Arial Cyr"/>
      <family val="0"/>
    </font>
    <font>
      <b/>
      <i/>
      <sz val="8"/>
      <name val="Tahoma"/>
      <family val="2"/>
    </font>
    <font>
      <b/>
      <i/>
      <sz val="9"/>
      <color indexed="12"/>
      <name val="Arial Cyr"/>
      <family val="0"/>
    </font>
    <font>
      <sz val="10"/>
      <color indexed="40"/>
      <name val="Arial Cyr"/>
      <family val="0"/>
    </font>
    <font>
      <sz val="8"/>
      <color indexed="17"/>
      <name val="Arial Cyr"/>
      <family val="0"/>
    </font>
    <font>
      <sz val="10"/>
      <color indexed="10"/>
      <name val="Times New Roman"/>
      <family val="1"/>
    </font>
    <font>
      <sz val="10"/>
      <color indexed="17"/>
      <name val="Times New Roman"/>
      <family val="1"/>
    </font>
    <font>
      <b/>
      <sz val="10"/>
      <color indexed="12"/>
      <name val="Times New Roman"/>
      <family val="1"/>
    </font>
    <font>
      <u val="single"/>
      <sz val="8"/>
      <color indexed="17"/>
      <name val="Arial Cyr"/>
      <family val="0"/>
    </font>
    <font>
      <sz val="6"/>
      <name val="Arial Cyr"/>
      <family val="0"/>
    </font>
    <font>
      <sz val="8"/>
      <color indexed="36"/>
      <name val="Times New Roman"/>
      <family val="1"/>
    </font>
    <font>
      <sz val="3"/>
      <name val="Tahoma"/>
      <family val="2"/>
    </font>
    <font>
      <b/>
      <u val="single"/>
      <sz val="10"/>
      <color indexed="1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8"/>
      <color indexed="30"/>
      <name val="Arial Cyr"/>
      <family val="0"/>
    </font>
    <font>
      <sz val="8"/>
      <color indexed="30"/>
      <name val="Arial Cyr"/>
      <family val="0"/>
    </font>
    <font>
      <sz val="10"/>
      <color indexed="44"/>
      <name val="Arial Cyr"/>
      <family val="0"/>
    </font>
    <font>
      <sz val="12"/>
      <color indexed="12"/>
      <name val="Calibri"/>
      <family val="2"/>
    </font>
    <font>
      <sz val="8"/>
      <color indexed="10"/>
      <name val="Times New Roman"/>
      <family val="1"/>
    </font>
    <font>
      <sz val="6"/>
      <color indexed="10"/>
      <name val="Times New Roman"/>
      <family val="1"/>
    </font>
    <font>
      <sz val="9"/>
      <color indexed="10"/>
      <name val="Times New Roman"/>
      <family val="1"/>
    </font>
    <font>
      <i/>
      <sz val="8"/>
      <color indexed="60"/>
      <name val="Arial Cyr"/>
      <family val="0"/>
    </font>
    <font>
      <sz val="7"/>
      <color indexed="60"/>
      <name val="Arial Cyr"/>
      <family val="0"/>
    </font>
    <font>
      <b/>
      <sz val="10"/>
      <color indexed="17"/>
      <name val="Arial Cyr"/>
      <family val="0"/>
    </font>
    <font>
      <sz val="11"/>
      <color indexed="30"/>
      <name val="Times New Roman"/>
      <family val="1"/>
    </font>
    <font>
      <i/>
      <sz val="10"/>
      <color indexed="63"/>
      <name val="Times New Roman"/>
      <family val="1"/>
    </font>
    <font>
      <b/>
      <sz val="10"/>
      <color indexed="63"/>
      <name val="Arial"/>
      <family val="2"/>
    </font>
    <font>
      <sz val="10"/>
      <color indexed="63"/>
      <name val="Arial Cyr"/>
      <family val="0"/>
    </font>
    <font>
      <i/>
      <sz val="8"/>
      <color indexed="36"/>
      <name val="Arial Cyr"/>
      <family val="0"/>
    </font>
    <font>
      <sz val="12"/>
      <color indexed="62"/>
      <name val="Times New Roman"/>
      <family val="1"/>
    </font>
    <font>
      <i/>
      <sz val="9"/>
      <color indexed="17"/>
      <name val="Arial Cyr"/>
      <family val="0"/>
    </font>
    <font>
      <b/>
      <sz val="14"/>
      <color indexed="10"/>
      <name val="Arial"/>
      <family val="2"/>
    </font>
    <font>
      <sz val="10"/>
      <color indexed="30"/>
      <name val="Times New Roman"/>
      <family val="1"/>
    </font>
    <font>
      <sz val="8"/>
      <color indexed="10"/>
      <name val="Arial"/>
      <family val="2"/>
    </font>
    <font>
      <sz val="8"/>
      <color indexed="36"/>
      <name val="Arial Cyr"/>
      <family val="0"/>
    </font>
    <font>
      <sz val="10"/>
      <color indexed="26"/>
      <name val="Arial Cyr"/>
      <family val="0"/>
    </font>
    <font>
      <sz val="10"/>
      <color indexed="9"/>
      <name val="Arial Cyr"/>
      <family val="0"/>
    </font>
    <font>
      <b/>
      <sz val="11"/>
      <color indexed="9"/>
      <name val="Arial Cyr"/>
      <family val="0"/>
    </font>
    <font>
      <b/>
      <u val="single"/>
      <sz val="10"/>
      <color indexed="10"/>
      <name val="Arial Cyr"/>
      <family val="0"/>
    </font>
    <font>
      <sz val="10"/>
      <color indexed="30"/>
      <name val="Arial Cyr"/>
      <family val="0"/>
    </font>
    <font>
      <i/>
      <sz val="9"/>
      <color indexed="36"/>
      <name val="Arial Cyr"/>
      <family val="0"/>
    </font>
    <font>
      <u val="single"/>
      <sz val="8"/>
      <color indexed="18"/>
      <name val="Arial Cyr"/>
      <family val="0"/>
    </font>
    <font>
      <b/>
      <sz val="12"/>
      <color indexed="9"/>
      <name val="Times New Roman"/>
      <family val="1"/>
    </font>
    <font>
      <i/>
      <sz val="8"/>
      <color indexed="62"/>
      <name val="Arial Cyr"/>
      <family val="0"/>
    </font>
    <font>
      <b/>
      <sz val="11"/>
      <color indexed="40"/>
      <name val="Arial Cyr"/>
      <family val="0"/>
    </font>
    <font>
      <sz val="10"/>
      <color indexed="49"/>
      <name val="Arial Cyr"/>
      <family val="0"/>
    </font>
    <font>
      <sz val="11"/>
      <color indexed="17"/>
      <name val="Arial Cyr"/>
      <family val="0"/>
    </font>
    <font>
      <sz val="9"/>
      <color indexed="40"/>
      <name val="Arial Cyr"/>
      <family val="0"/>
    </font>
    <font>
      <sz val="10"/>
      <color indexed="53"/>
      <name val="Arial Cyr"/>
      <family val="0"/>
    </font>
    <font>
      <sz val="5"/>
      <color indexed="40"/>
      <name val="Arial Cyr"/>
      <family val="0"/>
    </font>
    <font>
      <b/>
      <sz val="10"/>
      <color indexed="12"/>
      <name val="Arial Cyr"/>
      <family val="0"/>
    </font>
    <font>
      <b/>
      <sz val="9"/>
      <color indexed="12"/>
      <name val="Arial Cyr"/>
      <family val="0"/>
    </font>
    <font>
      <b/>
      <sz val="8"/>
      <color indexed="12"/>
      <name val="Arial Cyr"/>
      <family val="0"/>
    </font>
    <font>
      <sz val="7"/>
      <color indexed="40"/>
      <name val="Arial Cyr"/>
      <family val="0"/>
    </font>
    <font>
      <b/>
      <sz val="10"/>
      <color indexed="57"/>
      <name val="Arial"/>
      <family val="2"/>
    </font>
    <font>
      <sz val="7"/>
      <color indexed="17"/>
      <name val="Arial Cyr"/>
      <family val="0"/>
    </font>
    <font>
      <sz val="8"/>
      <color indexed="30"/>
      <name val="Times New Roman"/>
      <family val="1"/>
    </font>
    <font>
      <sz val="8"/>
      <color indexed="47"/>
      <name val="Times New Roman"/>
      <family val="1"/>
    </font>
    <font>
      <sz val="7"/>
      <color indexed="36"/>
      <name val="Arial Cyr"/>
      <family val="0"/>
    </font>
    <font>
      <sz val="8"/>
      <color indexed="53"/>
      <name val="Arial Cyr"/>
      <family val="0"/>
    </font>
    <font>
      <sz val="10"/>
      <color indexed="44"/>
      <name val="Times New Roman"/>
      <family val="1"/>
    </font>
    <font>
      <b/>
      <i/>
      <u val="single"/>
      <sz val="9"/>
      <color indexed="12"/>
      <name val="Arial Cyr"/>
      <family val="0"/>
    </font>
    <font>
      <b/>
      <u val="single"/>
      <sz val="11"/>
      <color indexed="60"/>
      <name val="Arial"/>
      <family val="2"/>
    </font>
    <font>
      <sz val="10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8"/>
      <color rgb="FF0033CC"/>
      <name val="Arial Cyr"/>
      <family val="0"/>
    </font>
    <font>
      <sz val="8"/>
      <color rgb="FF0033CC"/>
      <name val="Arial Cyr"/>
      <family val="0"/>
    </font>
    <font>
      <sz val="10"/>
      <color theme="4" tint="0.39998000860214233"/>
      <name val="Arial Cyr"/>
      <family val="0"/>
    </font>
    <font>
      <sz val="10"/>
      <color rgb="FF00B050"/>
      <name val="Arial Cyr"/>
      <family val="0"/>
    </font>
    <font>
      <sz val="12"/>
      <color rgb="FF0000FF"/>
      <name val="Calibri"/>
      <family val="2"/>
    </font>
    <font>
      <sz val="10"/>
      <color rgb="FF0000FF"/>
      <name val="Arial Cyr"/>
      <family val="0"/>
    </font>
    <font>
      <sz val="10"/>
      <color rgb="FFFF0000"/>
      <name val="Arial Cyr"/>
      <family val="0"/>
    </font>
    <font>
      <sz val="8"/>
      <color rgb="FF0070C0"/>
      <name val="Arial Cyr"/>
      <family val="0"/>
    </font>
    <font>
      <sz val="8"/>
      <color rgb="FFFF0000"/>
      <name val="Times New Roman"/>
      <family val="1"/>
    </font>
    <font>
      <sz val="6"/>
      <color rgb="FFFF0000"/>
      <name val="Times New Roman"/>
      <family val="1"/>
    </font>
    <font>
      <sz val="9"/>
      <color rgb="FF00B050"/>
      <name val="Times New Roman"/>
      <family val="1"/>
    </font>
    <font>
      <sz val="9"/>
      <color rgb="FFFF0000"/>
      <name val="Times New Roman"/>
      <family val="1"/>
    </font>
    <font>
      <i/>
      <sz val="8"/>
      <color rgb="FFC00000"/>
      <name val="Arial Cyr"/>
      <family val="0"/>
    </font>
    <font>
      <sz val="7"/>
      <color rgb="FFC00000"/>
      <name val="Arial Cyr"/>
      <family val="0"/>
    </font>
    <font>
      <b/>
      <sz val="10"/>
      <color rgb="FF00B050"/>
      <name val="Arial Cyr"/>
      <family val="0"/>
    </font>
    <font>
      <sz val="11"/>
      <color rgb="FF0033CC"/>
      <name val="Times New Roman"/>
      <family val="1"/>
    </font>
    <font>
      <i/>
      <sz val="10"/>
      <color theme="1" tint="0.34999001026153564"/>
      <name val="Times New Roman"/>
      <family val="1"/>
    </font>
    <font>
      <b/>
      <sz val="10"/>
      <color theme="1" tint="0.34999001026153564"/>
      <name val="Arial"/>
      <family val="2"/>
    </font>
    <font>
      <sz val="10"/>
      <color theme="1" tint="0.34999001026153564"/>
      <name val="Arial Cyr"/>
      <family val="0"/>
    </font>
    <font>
      <i/>
      <sz val="8"/>
      <color rgb="FF7030A0"/>
      <name val="Arial Cyr"/>
      <family val="0"/>
    </font>
    <font>
      <sz val="12"/>
      <color rgb="FF333399"/>
      <name val="Times New Roman"/>
      <family val="1"/>
    </font>
    <font>
      <sz val="11"/>
      <color rgb="FF333399"/>
      <name val="Times New Roman"/>
      <family val="1"/>
    </font>
    <font>
      <i/>
      <sz val="9"/>
      <color rgb="FF00B050"/>
      <name val="Arial Cyr"/>
      <family val="0"/>
    </font>
    <font>
      <sz val="8"/>
      <color rgb="FFFF0000"/>
      <name val="Arial Cyr"/>
      <family val="0"/>
    </font>
    <font>
      <b/>
      <sz val="14"/>
      <color rgb="FFFF0000"/>
      <name val="Arial"/>
      <family val="2"/>
    </font>
    <font>
      <b/>
      <i/>
      <sz val="9"/>
      <color rgb="FF0000CC"/>
      <name val="Arial Cyr"/>
      <family val="0"/>
    </font>
    <font>
      <sz val="10"/>
      <color rgb="FF0070C0"/>
      <name val="Times New Roman"/>
      <family val="1"/>
    </font>
    <font>
      <sz val="8"/>
      <color rgb="FFFF0000"/>
      <name val="Arial"/>
      <family val="2"/>
    </font>
    <font>
      <sz val="8"/>
      <color rgb="FF7030A0"/>
      <name val="Arial Cyr"/>
      <family val="0"/>
    </font>
    <font>
      <sz val="10"/>
      <color rgb="FF0000CC"/>
      <name val="Arial Cyr"/>
      <family val="0"/>
    </font>
    <font>
      <sz val="10"/>
      <color theme="7" tint="0.7999799847602844"/>
      <name val="Arial Cyr"/>
      <family val="0"/>
    </font>
    <font>
      <sz val="8"/>
      <color rgb="FF0000FF"/>
      <name val="Arial Cyr"/>
      <family val="0"/>
    </font>
    <font>
      <sz val="10"/>
      <color theme="0"/>
      <name val="Arial Cyr"/>
      <family val="0"/>
    </font>
    <font>
      <b/>
      <sz val="11"/>
      <color theme="0"/>
      <name val="Arial Cyr"/>
      <family val="0"/>
    </font>
    <font>
      <b/>
      <u val="single"/>
      <sz val="10"/>
      <color rgb="FFFF0000"/>
      <name val="Arial Cyr"/>
      <family val="0"/>
    </font>
    <font>
      <i/>
      <sz val="7"/>
      <color rgb="FF7030A0"/>
      <name val="Arial Cyr"/>
      <family val="0"/>
    </font>
    <font>
      <sz val="10"/>
      <color rgb="FF0033CC"/>
      <name val="Arial Cyr"/>
      <family val="0"/>
    </font>
    <font>
      <i/>
      <sz val="9"/>
      <color rgb="FF7030A0"/>
      <name val="Arial Cyr"/>
      <family val="0"/>
    </font>
    <font>
      <u val="single"/>
      <sz val="8"/>
      <color rgb="FF000080"/>
      <name val="Arial Cyr"/>
      <family val="0"/>
    </font>
    <font>
      <b/>
      <sz val="12"/>
      <color theme="0"/>
      <name val="Times New Roman"/>
      <family val="1"/>
    </font>
    <font>
      <i/>
      <sz val="8"/>
      <color theme="8" tint="-0.24997000396251678"/>
      <name val="Arial Cyr"/>
      <family val="0"/>
    </font>
    <font>
      <b/>
      <sz val="8"/>
      <color theme="8" tint="-0.24997000396251678"/>
      <name val="Arial Cyr"/>
      <family val="0"/>
    </font>
    <font>
      <b/>
      <sz val="11"/>
      <color rgb="FF00B0F0"/>
      <name val="Arial Cyr"/>
      <family val="0"/>
    </font>
    <font>
      <sz val="10"/>
      <color rgb="FF00B0F0"/>
      <name val="Arial Cyr"/>
      <family val="0"/>
    </font>
    <font>
      <sz val="10"/>
      <color theme="9" tint="-0.24997000396251678"/>
      <name val="Arial Cyr"/>
      <family val="0"/>
    </font>
    <font>
      <sz val="10"/>
      <color theme="9" tint="-0.4999699890613556"/>
      <name val="Arial Cyr"/>
      <family val="0"/>
    </font>
    <font>
      <sz val="10"/>
      <color theme="4" tint="-0.24997000396251678"/>
      <name val="Arial Cyr"/>
      <family val="0"/>
    </font>
    <font>
      <sz val="11"/>
      <color rgb="FF00B050"/>
      <name val="Arial Cyr"/>
      <family val="0"/>
    </font>
    <font>
      <sz val="9"/>
      <color rgb="FF00B0F0"/>
      <name val="Arial Cyr"/>
      <family val="0"/>
    </font>
    <font>
      <sz val="10"/>
      <color theme="5" tint="-0.24997000396251678"/>
      <name val="Arial Cyr"/>
      <family val="0"/>
    </font>
    <font>
      <sz val="5"/>
      <color rgb="FF00B0F0"/>
      <name val="Arial Cyr"/>
      <family val="0"/>
    </font>
    <font>
      <sz val="9"/>
      <color rgb="FF0000FF"/>
      <name val="Arial Cyr"/>
      <family val="0"/>
    </font>
    <font>
      <b/>
      <sz val="10"/>
      <color rgb="FF0000FF"/>
      <name val="Arial Cyr"/>
      <family val="0"/>
    </font>
    <font>
      <b/>
      <sz val="9"/>
      <color rgb="FF0000FF"/>
      <name val="Arial Cyr"/>
      <family val="0"/>
    </font>
    <font>
      <b/>
      <sz val="8"/>
      <color rgb="FF0000FF"/>
      <name val="Arial Cyr"/>
      <family val="0"/>
    </font>
    <font>
      <sz val="8"/>
      <color rgb="FF0000CC"/>
      <name val="Arial Cyr"/>
      <family val="0"/>
    </font>
    <font>
      <sz val="7"/>
      <color rgb="FF00B0F0"/>
      <name val="Arial Cyr"/>
      <family val="0"/>
    </font>
    <font>
      <sz val="10"/>
      <color rgb="FFFF0000"/>
      <name val="Times New Roman"/>
      <family val="1"/>
    </font>
    <font>
      <b/>
      <sz val="10"/>
      <color theme="9" tint="-0.24997000396251678"/>
      <name val="Arial"/>
      <family val="2"/>
    </font>
    <font>
      <sz val="7"/>
      <color rgb="FF00B050"/>
      <name val="Arial Cyr"/>
      <family val="0"/>
    </font>
    <font>
      <sz val="8"/>
      <color rgb="FF0070C0"/>
      <name val="Times New Roman"/>
      <family val="1"/>
    </font>
    <font>
      <sz val="8"/>
      <color theme="5" tint="0.39998000860214233"/>
      <name val="Times New Roman"/>
      <family val="1"/>
    </font>
    <font>
      <sz val="8"/>
      <color rgb="FF00B050"/>
      <name val="Arial Cyr"/>
      <family val="0"/>
    </font>
    <font>
      <sz val="7"/>
      <color rgb="FF7030A0"/>
      <name val="Arial Cyr"/>
      <family val="0"/>
    </font>
    <font>
      <sz val="8"/>
      <color theme="5" tint="-0.24997000396251678"/>
      <name val="Arial Cyr"/>
      <family val="0"/>
    </font>
    <font>
      <sz val="10"/>
      <color rgb="FF0000FF"/>
      <name val="Times New Roman"/>
      <family val="1"/>
    </font>
    <font>
      <sz val="10"/>
      <color theme="1" tint="0.34999001026153564"/>
      <name val="Times New Roman"/>
      <family val="1"/>
    </font>
    <font>
      <b/>
      <i/>
      <u val="single"/>
      <sz val="9"/>
      <color rgb="FF0000CC"/>
      <name val="Arial Cyr"/>
      <family val="0"/>
    </font>
    <font>
      <sz val="9"/>
      <color rgb="FF0000CC"/>
      <name val="Arial Cyr"/>
      <family val="0"/>
    </font>
    <font>
      <b/>
      <u val="single"/>
      <sz val="11"/>
      <color rgb="FFC00000"/>
      <name val="Arial"/>
      <family val="2"/>
    </font>
    <font>
      <sz val="10"/>
      <color theme="4" tint="0.39998000860214233"/>
      <name val="Times New Roman"/>
      <family val="1"/>
    </font>
  </fonts>
  <fills count="5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5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double">
        <color indexed="10"/>
      </top>
      <bottom/>
    </border>
    <border>
      <left/>
      <right style="double">
        <color indexed="10"/>
      </right>
      <top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ck">
        <color rgb="FF0000CC"/>
      </left>
      <right>
        <color indexed="63"/>
      </right>
      <top style="dashed">
        <color rgb="FF00B0F0"/>
      </top>
      <bottom style="dashed">
        <color rgb="FF00B0F0"/>
      </bottom>
    </border>
    <border>
      <left>
        <color indexed="63"/>
      </left>
      <right>
        <color indexed="63"/>
      </right>
      <top style="dashed">
        <color rgb="FF00B0F0"/>
      </top>
      <bottom style="dashed">
        <color rgb="FF00B0F0"/>
      </bottom>
    </border>
    <border>
      <left/>
      <right style="double">
        <color indexed="10"/>
      </right>
      <top>
        <color indexed="63"/>
      </top>
      <bottom style="thin"/>
    </border>
    <border>
      <left style="double">
        <color indexed="10"/>
      </left>
      <right/>
      <top/>
      <bottom/>
    </border>
    <border>
      <left>
        <color indexed="63"/>
      </left>
      <right>
        <color indexed="63"/>
      </right>
      <top style="thin">
        <color theme="0" tint="-0.4999699890613556"/>
      </top>
      <bottom style="thin">
        <color theme="0" tint="-0.4999699890613556"/>
      </bottom>
    </border>
    <border>
      <left/>
      <right style="double">
        <color indexed="10"/>
      </right>
      <top style="thin">
        <color theme="0" tint="-0.4999699890613556"/>
      </top>
      <bottom style="thin">
        <color theme="0" tint="-0.4999699890613556"/>
      </bottom>
    </border>
    <border>
      <left style="double">
        <color indexed="10"/>
      </left>
      <right>
        <color indexed="63"/>
      </right>
      <top style="thin">
        <color theme="0" tint="-0.4999699890613556"/>
      </top>
      <bottom style="thin">
        <color theme="0" tint="-0.4999699890613556"/>
      </bottom>
    </border>
    <border>
      <left>
        <color indexed="63"/>
      </left>
      <right>
        <color indexed="63"/>
      </right>
      <top style="thin">
        <color theme="0" tint="-0.4999699890613556"/>
      </top>
      <bottom style="double">
        <color rgb="FFC00000"/>
      </bottom>
    </border>
    <border>
      <left/>
      <right style="double">
        <color indexed="10"/>
      </right>
      <top style="thin">
        <color theme="0" tint="-0.4999699890613556"/>
      </top>
      <bottom style="double">
        <color rgb="FFC00000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4999699890613556"/>
      </bottom>
    </border>
    <border>
      <left/>
      <right style="double">
        <color indexed="10"/>
      </right>
      <top>
        <color indexed="63"/>
      </top>
      <bottom style="thin">
        <color theme="0" tint="-0.499969989061355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499976634979"/>
      </bottom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 style="dashed">
        <color theme="2" tint="-0.4999699890613556"/>
      </top>
      <bottom>
        <color indexed="63"/>
      </bottom>
    </border>
    <border>
      <left>
        <color indexed="63"/>
      </left>
      <right style="thin"/>
      <top style="dashed">
        <color theme="2" tint="-0.4999699890613556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>
        <color theme="2" tint="-0.4999699890613556"/>
      </bottom>
    </border>
    <border>
      <left>
        <color indexed="63"/>
      </left>
      <right style="thin"/>
      <top>
        <color indexed="63"/>
      </top>
      <bottom style="dashed">
        <color theme="2" tint="-0.4999699890613556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3" fillId="2" borderId="0" applyNumberFormat="0" applyBorder="0" applyAlignment="0" applyProtection="0"/>
    <xf numFmtId="0" fontId="193" fillId="3" borderId="0" applyNumberFormat="0" applyBorder="0" applyAlignment="0" applyProtection="0"/>
    <xf numFmtId="0" fontId="193" fillId="4" borderId="0" applyNumberFormat="0" applyBorder="0" applyAlignment="0" applyProtection="0"/>
    <xf numFmtId="0" fontId="193" fillId="5" borderId="0" applyNumberFormat="0" applyBorder="0" applyAlignment="0" applyProtection="0"/>
    <xf numFmtId="0" fontId="193" fillId="6" borderId="0" applyNumberFormat="0" applyBorder="0" applyAlignment="0" applyProtection="0"/>
    <xf numFmtId="0" fontId="193" fillId="7" borderId="0" applyNumberFormat="0" applyBorder="0" applyAlignment="0" applyProtection="0"/>
    <xf numFmtId="0" fontId="193" fillId="8" borderId="0" applyNumberFormat="0" applyBorder="0" applyAlignment="0" applyProtection="0"/>
    <xf numFmtId="0" fontId="193" fillId="9" borderId="0" applyNumberFormat="0" applyBorder="0" applyAlignment="0" applyProtection="0"/>
    <xf numFmtId="0" fontId="193" fillId="10" borderId="0" applyNumberFormat="0" applyBorder="0" applyAlignment="0" applyProtection="0"/>
    <xf numFmtId="0" fontId="193" fillId="11" borderId="0" applyNumberFormat="0" applyBorder="0" applyAlignment="0" applyProtection="0"/>
    <xf numFmtId="0" fontId="193" fillId="12" borderId="0" applyNumberFormat="0" applyBorder="0" applyAlignment="0" applyProtection="0"/>
    <xf numFmtId="0" fontId="193" fillId="13" borderId="0" applyNumberFormat="0" applyBorder="0" applyAlignment="0" applyProtection="0"/>
    <xf numFmtId="0" fontId="194" fillId="14" borderId="0" applyNumberFormat="0" applyBorder="0" applyAlignment="0" applyProtection="0"/>
    <xf numFmtId="0" fontId="194" fillId="15" borderId="0" applyNumberFormat="0" applyBorder="0" applyAlignment="0" applyProtection="0"/>
    <xf numFmtId="0" fontId="194" fillId="16" borderId="0" applyNumberFormat="0" applyBorder="0" applyAlignment="0" applyProtection="0"/>
    <xf numFmtId="0" fontId="194" fillId="17" borderId="0" applyNumberFormat="0" applyBorder="0" applyAlignment="0" applyProtection="0"/>
    <xf numFmtId="0" fontId="194" fillId="18" borderId="0" applyNumberFormat="0" applyBorder="0" applyAlignment="0" applyProtection="0"/>
    <xf numFmtId="0" fontId="194" fillId="19" borderId="0" applyNumberFormat="0" applyBorder="0" applyAlignment="0" applyProtection="0"/>
    <xf numFmtId="0" fontId="194" fillId="20" borderId="0" applyNumberFormat="0" applyBorder="0" applyAlignment="0" applyProtection="0"/>
    <xf numFmtId="0" fontId="194" fillId="21" borderId="0" applyNumberFormat="0" applyBorder="0" applyAlignment="0" applyProtection="0"/>
    <xf numFmtId="0" fontId="194" fillId="22" borderId="0" applyNumberFormat="0" applyBorder="0" applyAlignment="0" applyProtection="0"/>
    <xf numFmtId="0" fontId="194" fillId="23" borderId="0" applyNumberFormat="0" applyBorder="0" applyAlignment="0" applyProtection="0"/>
    <xf numFmtId="0" fontId="194" fillId="24" borderId="0" applyNumberFormat="0" applyBorder="0" applyAlignment="0" applyProtection="0"/>
    <xf numFmtId="0" fontId="194" fillId="25" borderId="0" applyNumberFormat="0" applyBorder="0" applyAlignment="0" applyProtection="0"/>
    <xf numFmtId="0" fontId="195" fillId="26" borderId="1" applyNumberFormat="0" applyAlignment="0" applyProtection="0"/>
    <xf numFmtId="0" fontId="196" fillId="27" borderId="2" applyNumberFormat="0" applyAlignment="0" applyProtection="0"/>
    <xf numFmtId="0" fontId="197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8" fillId="0" borderId="3" applyNumberFormat="0" applyFill="0" applyAlignment="0" applyProtection="0"/>
    <xf numFmtId="0" fontId="199" fillId="0" borderId="4" applyNumberFormat="0" applyFill="0" applyAlignment="0" applyProtection="0"/>
    <xf numFmtId="0" fontId="200" fillId="0" borderId="5" applyNumberFormat="0" applyFill="0" applyAlignment="0" applyProtection="0"/>
    <xf numFmtId="0" fontId="200" fillId="0" borderId="0" applyNumberFormat="0" applyFill="0" applyBorder="0" applyAlignment="0" applyProtection="0"/>
    <xf numFmtId="0" fontId="201" fillId="0" borderId="6" applyNumberFormat="0" applyFill="0" applyAlignment="0" applyProtection="0"/>
    <xf numFmtId="0" fontId="202" fillId="28" borderId="7" applyNumberFormat="0" applyAlignment="0" applyProtection="0"/>
    <xf numFmtId="0" fontId="203" fillId="0" borderId="0" applyNumberFormat="0" applyFill="0" applyBorder="0" applyAlignment="0" applyProtection="0"/>
    <xf numFmtId="0" fontId="204" fillId="29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205" fillId="0" borderId="0" applyNumberFormat="0" applyFill="0" applyBorder="0" applyAlignment="0" applyProtection="0"/>
    <xf numFmtId="0" fontId="206" fillId="30" borderId="0" applyNumberFormat="0" applyBorder="0" applyAlignment="0" applyProtection="0"/>
    <xf numFmtId="0" fontId="20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208" fillId="0" borderId="9" applyNumberFormat="0" applyFill="0" applyAlignment="0" applyProtection="0"/>
    <xf numFmtId="0" fontId="20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0" fillId="32" borderId="0" applyNumberFormat="0" applyBorder="0" applyAlignment="0" applyProtection="0"/>
  </cellStyleXfs>
  <cellXfs count="1092">
    <xf numFmtId="0" fontId="0" fillId="0" borderId="0" xfId="0" applyAlignment="1">
      <alignment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/>
      <protection hidden="1"/>
    </xf>
    <xf numFmtId="0" fontId="11" fillId="0" borderId="0" xfId="0" applyFont="1" applyFill="1" applyBorder="1" applyAlignment="1" applyProtection="1">
      <alignment horizontal="center" vertical="center" wrapText="1"/>
      <protection hidden="1"/>
    </xf>
    <xf numFmtId="0" fontId="5" fillId="0" borderId="10" xfId="0" applyFont="1" applyBorder="1" applyAlignment="1" applyProtection="1">
      <alignment/>
      <protection hidden="1"/>
    </xf>
    <xf numFmtId="0" fontId="4" fillId="0" borderId="0" xfId="0" applyFont="1" applyBorder="1" applyAlignment="1" applyProtection="1">
      <alignment/>
      <protection hidden="1"/>
    </xf>
    <xf numFmtId="0" fontId="5" fillId="0" borderId="0" xfId="0" applyFont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0" xfId="0" applyBorder="1" applyAlignment="1" applyProtection="1">
      <alignment horizontal="right"/>
      <protection hidden="1"/>
    </xf>
    <xf numFmtId="0" fontId="4" fillId="0" borderId="0" xfId="0" applyFont="1" applyBorder="1" applyAlignment="1" applyProtection="1">
      <alignment wrapText="1"/>
      <protection hidden="1"/>
    </xf>
    <xf numFmtId="0" fontId="4" fillId="0" borderId="0" xfId="0" applyFont="1" applyBorder="1" applyAlignment="1" applyProtection="1">
      <alignment/>
      <protection hidden="1"/>
    </xf>
    <xf numFmtId="0" fontId="4" fillId="0" borderId="11" xfId="0" applyFont="1" applyBorder="1" applyAlignment="1" applyProtection="1">
      <alignment/>
      <protection hidden="1"/>
    </xf>
    <xf numFmtId="0" fontId="8" fillId="0" borderId="0" xfId="0" applyFont="1" applyFill="1" applyBorder="1" applyAlignment="1" applyProtection="1">
      <alignment horizontal="left"/>
      <protection hidden="1"/>
    </xf>
    <xf numFmtId="0" fontId="0" fillId="0" borderId="0" xfId="0" applyFill="1" applyBorder="1" applyAlignment="1" applyProtection="1">
      <alignment/>
      <protection hidden="1"/>
    </xf>
    <xf numFmtId="0" fontId="0" fillId="0" borderId="12" xfId="0" applyBorder="1" applyAlignment="1" applyProtection="1">
      <alignment/>
      <protection hidden="1"/>
    </xf>
    <xf numFmtId="0" fontId="0" fillId="0" borderId="13" xfId="0" applyBorder="1" applyAlignment="1" applyProtection="1">
      <alignment/>
      <protection hidden="1"/>
    </xf>
    <xf numFmtId="0" fontId="16" fillId="0" borderId="0" xfId="0" applyFont="1" applyFill="1" applyBorder="1" applyAlignment="1" applyProtection="1">
      <alignment vertical="top"/>
      <protection hidden="1"/>
    </xf>
    <xf numFmtId="0" fontId="16" fillId="0" borderId="0" xfId="0" applyFont="1" applyFill="1" applyBorder="1" applyAlignment="1" applyProtection="1">
      <alignment horizontal="right" vertical="top"/>
      <protection hidden="1"/>
    </xf>
    <xf numFmtId="0" fontId="17" fillId="33" borderId="14" xfId="0" applyFont="1" applyFill="1" applyBorder="1" applyAlignment="1" applyProtection="1">
      <alignment horizontal="center" vertical="top"/>
      <protection locked="0"/>
    </xf>
    <xf numFmtId="0" fontId="17" fillId="34" borderId="13" xfId="0" applyFont="1" applyFill="1" applyBorder="1" applyAlignment="1" applyProtection="1">
      <alignment horizontal="center" vertical="top"/>
      <protection hidden="1"/>
    </xf>
    <xf numFmtId="0" fontId="17" fillId="0" borderId="0" xfId="0" applyFont="1" applyFill="1" applyBorder="1" applyAlignment="1" applyProtection="1">
      <alignment horizontal="center" vertical="top"/>
      <protection hidden="1"/>
    </xf>
    <xf numFmtId="0" fontId="19" fillId="0" borderId="0" xfId="0" applyFont="1" applyFill="1" applyBorder="1" applyAlignment="1" applyProtection="1">
      <alignment vertical="top"/>
      <protection/>
    </xf>
    <xf numFmtId="0" fontId="3" fillId="0" borderId="0" xfId="0" applyFont="1" applyAlignment="1" applyProtection="1">
      <alignment horizontal="center"/>
      <protection hidden="1"/>
    </xf>
    <xf numFmtId="0" fontId="16" fillId="0" borderId="12" xfId="0" applyFont="1" applyFill="1" applyBorder="1" applyAlignment="1" applyProtection="1">
      <alignment horizontal="left" vertical="top" indent="1"/>
      <protection hidden="1"/>
    </xf>
    <xf numFmtId="0" fontId="16" fillId="0" borderId="0" xfId="0" applyFont="1" applyFill="1" applyBorder="1" applyAlignment="1" applyProtection="1">
      <alignment horizontal="left" vertical="top" indent="1"/>
      <protection hidden="1"/>
    </xf>
    <xf numFmtId="0" fontId="18" fillId="0" borderId="0" xfId="0" applyFont="1" applyFill="1" applyBorder="1" applyAlignment="1" applyProtection="1">
      <alignment horizontal="left" vertical="top" indent="1"/>
      <protection hidden="1"/>
    </xf>
    <xf numFmtId="0" fontId="0" fillId="0" borderId="0" xfId="0" applyFont="1" applyAlignment="1" applyProtection="1">
      <alignment horizontal="right"/>
      <protection hidden="1"/>
    </xf>
    <xf numFmtId="0" fontId="3" fillId="0" borderId="0" xfId="0" applyFont="1" applyAlignment="1" applyProtection="1">
      <alignment horizontal="left"/>
      <protection hidden="1"/>
    </xf>
    <xf numFmtId="0" fontId="22" fillId="0" borderId="12" xfId="0" applyFont="1" applyFill="1" applyBorder="1" applyAlignment="1" applyProtection="1">
      <alignment horizontal="left" vertical="top" indent="1"/>
      <protection hidden="1"/>
    </xf>
    <xf numFmtId="0" fontId="23" fillId="0" borderId="0" xfId="0" applyFont="1" applyFill="1" applyBorder="1" applyAlignment="1" applyProtection="1">
      <alignment horizontal="left" vertical="top" indent="1"/>
      <protection hidden="1"/>
    </xf>
    <xf numFmtId="0" fontId="25" fillId="0" borderId="12" xfId="0" applyFont="1" applyFill="1" applyBorder="1" applyAlignment="1" applyProtection="1">
      <alignment horizontal="left" vertical="top" indent="1"/>
      <protection hidden="1"/>
    </xf>
    <xf numFmtId="0" fontId="26" fillId="0" borderId="0" xfId="0" applyFont="1" applyFill="1" applyBorder="1" applyAlignment="1" applyProtection="1">
      <alignment horizontal="left" vertical="top" indent="1"/>
      <protection hidden="1"/>
    </xf>
    <xf numFmtId="3" fontId="27" fillId="0" borderId="0" xfId="0" applyNumberFormat="1" applyFont="1" applyFill="1" applyBorder="1" applyAlignment="1" applyProtection="1">
      <alignment horizontal="left" vertical="top" indent="1"/>
      <protection hidden="1"/>
    </xf>
    <xf numFmtId="3" fontId="28" fillId="0" borderId="0" xfId="0" applyNumberFormat="1" applyFont="1" applyFill="1" applyBorder="1" applyAlignment="1" applyProtection="1">
      <alignment vertical="top"/>
      <protection hidden="1"/>
    </xf>
    <xf numFmtId="3" fontId="29" fillId="0" borderId="0" xfId="0" applyNumberFormat="1" applyFont="1" applyFill="1" applyBorder="1" applyAlignment="1" applyProtection="1">
      <alignment horizontal="left" vertical="top" indent="1"/>
      <protection hidden="1"/>
    </xf>
    <xf numFmtId="0" fontId="18" fillId="33" borderId="14" xfId="0" applyFont="1" applyFill="1" applyBorder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vertical="center"/>
      <protection hidden="1"/>
    </xf>
    <xf numFmtId="0" fontId="30" fillId="0" borderId="13" xfId="0" applyFont="1" applyBorder="1" applyAlignment="1" applyProtection="1">
      <alignment horizontal="right"/>
      <protection hidden="1"/>
    </xf>
    <xf numFmtId="14" fontId="4" fillId="0" borderId="0" xfId="0" applyNumberFormat="1" applyFont="1" applyAlignment="1" applyProtection="1">
      <alignment/>
      <protection hidden="1"/>
    </xf>
    <xf numFmtId="0" fontId="0" fillId="0" borderId="13" xfId="0" applyBorder="1" applyAlignment="1" applyProtection="1">
      <alignment vertical="top"/>
      <protection hidden="1"/>
    </xf>
    <xf numFmtId="0" fontId="13" fillId="0" borderId="15" xfId="0" applyFont="1" applyFill="1" applyBorder="1" applyAlignment="1" applyProtection="1">
      <alignment horizontal="center" vertical="top"/>
      <protection hidden="1"/>
    </xf>
    <xf numFmtId="164" fontId="31" fillId="33" borderId="14" xfId="0" applyNumberFormat="1" applyFont="1" applyFill="1" applyBorder="1" applyAlignment="1" applyProtection="1">
      <alignment horizontal="left" vertical="top"/>
      <protection locked="0"/>
    </xf>
    <xf numFmtId="165" fontId="0" fillId="0" borderId="0" xfId="0" applyNumberFormat="1" applyAlignment="1" applyProtection="1">
      <alignment/>
      <protection hidden="1"/>
    </xf>
    <xf numFmtId="0" fontId="16" fillId="0" borderId="12" xfId="0" applyFont="1" applyFill="1" applyBorder="1" applyAlignment="1" applyProtection="1">
      <alignment horizontal="left" vertical="center" indent="1"/>
      <protection hidden="1"/>
    </xf>
    <xf numFmtId="0" fontId="16" fillId="0" borderId="0" xfId="0" applyFont="1" applyFill="1" applyBorder="1" applyAlignment="1" applyProtection="1">
      <alignment horizontal="left" vertical="center" indent="1"/>
      <protection hidden="1"/>
    </xf>
    <xf numFmtId="0" fontId="16" fillId="0" borderId="0" xfId="0" applyFont="1" applyFill="1" applyBorder="1" applyAlignment="1" applyProtection="1">
      <alignment horizontal="left"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13" fillId="0" borderId="16" xfId="0" applyFont="1" applyBorder="1" applyAlignment="1" applyProtection="1">
      <alignment horizontal="left"/>
      <protection hidden="1"/>
    </xf>
    <xf numFmtId="0" fontId="13" fillId="0" borderId="17" xfId="0" applyFont="1" applyBorder="1" applyAlignment="1" applyProtection="1">
      <alignment horizontal="left"/>
      <protection hidden="1"/>
    </xf>
    <xf numFmtId="164" fontId="31" fillId="33" borderId="0" xfId="0" applyNumberFormat="1" applyFont="1" applyFill="1" applyBorder="1" applyAlignment="1" applyProtection="1">
      <alignment horizontal="left" vertical="top"/>
      <protection locked="0"/>
    </xf>
    <xf numFmtId="0" fontId="12" fillId="0" borderId="0" xfId="0" applyFont="1" applyFill="1" applyBorder="1" applyAlignment="1" applyProtection="1">
      <alignment/>
      <protection hidden="1"/>
    </xf>
    <xf numFmtId="0" fontId="17" fillId="0" borderId="0" xfId="0" applyFont="1" applyFill="1" applyBorder="1" applyAlignment="1" applyProtection="1">
      <alignment vertical="top"/>
      <protection hidden="1"/>
    </xf>
    <xf numFmtId="0" fontId="0" fillId="0" borderId="0" xfId="0" applyFill="1" applyAlignment="1" applyProtection="1">
      <alignment/>
      <protection hidden="1"/>
    </xf>
    <xf numFmtId="0" fontId="16" fillId="0" borderId="12" xfId="0" applyFont="1" applyFill="1" applyBorder="1" applyAlignment="1" applyProtection="1">
      <alignment horizontal="center" vertical="center"/>
      <protection hidden="1"/>
    </xf>
    <xf numFmtId="0" fontId="33" fillId="0" borderId="14" xfId="0" applyFont="1" applyFill="1" applyBorder="1" applyAlignment="1" applyProtection="1">
      <alignment vertical="top"/>
      <protection hidden="1"/>
    </xf>
    <xf numFmtId="0" fontId="0" fillId="0" borderId="0" xfId="0" applyAlignment="1" applyProtection="1">
      <alignment horizontal="left" vertical="center"/>
      <protection hidden="1"/>
    </xf>
    <xf numFmtId="0" fontId="33" fillId="0" borderId="0" xfId="0" applyFont="1" applyFill="1" applyBorder="1" applyAlignment="1" applyProtection="1">
      <alignment vertical="top"/>
      <protection hidden="1"/>
    </xf>
    <xf numFmtId="0" fontId="0" fillId="0" borderId="0" xfId="0" applyBorder="1" applyAlignment="1" applyProtection="1">
      <alignment horizontal="left" vertical="center"/>
      <protection hidden="1"/>
    </xf>
    <xf numFmtId="0" fontId="3" fillId="35" borderId="0" xfId="0" applyFont="1" applyFill="1" applyAlignment="1" applyProtection="1">
      <alignment horizontal="center"/>
      <protection hidden="1"/>
    </xf>
    <xf numFmtId="0" fontId="36" fillId="35" borderId="0" xfId="0" applyFont="1" applyFill="1" applyBorder="1" applyAlignment="1" applyProtection="1">
      <alignment vertical="top"/>
      <protection hidden="1"/>
    </xf>
    <xf numFmtId="1" fontId="17" fillId="36" borderId="14" xfId="0" applyNumberFormat="1" applyFont="1" applyFill="1" applyBorder="1" applyAlignment="1" applyProtection="1">
      <alignment horizontal="left" vertical="center" indent="1"/>
      <protection locked="0"/>
    </xf>
    <xf numFmtId="0" fontId="37" fillId="37" borderId="0" xfId="0" applyFont="1" applyFill="1" applyAlignment="1" applyProtection="1">
      <alignment/>
      <protection hidden="1"/>
    </xf>
    <xf numFmtId="0" fontId="15" fillId="0" borderId="0" xfId="0" applyFont="1" applyAlignment="1" applyProtection="1">
      <alignment vertical="top" wrapText="1"/>
      <protection hidden="1"/>
    </xf>
    <xf numFmtId="0" fontId="33" fillId="0" borderId="0" xfId="0" applyFont="1" applyFill="1" applyBorder="1" applyAlignment="1" applyProtection="1">
      <alignment horizontal="center" vertical="top"/>
      <protection hidden="1"/>
    </xf>
    <xf numFmtId="0" fontId="16" fillId="0" borderId="0" xfId="0" applyFont="1" applyBorder="1" applyAlignment="1" applyProtection="1">
      <alignment/>
      <protection hidden="1"/>
    </xf>
    <xf numFmtId="0" fontId="38" fillId="0" borderId="12" xfId="0" applyFont="1" applyFill="1" applyBorder="1" applyAlignment="1" applyProtection="1">
      <alignment horizontal="center" vertical="top" wrapText="1"/>
      <protection hidden="1"/>
    </xf>
    <xf numFmtId="0" fontId="17" fillId="0" borderId="13" xfId="0" applyFont="1" applyFill="1" applyBorder="1" applyAlignment="1" applyProtection="1">
      <alignment horizontal="center" vertical="top"/>
      <protection hidden="1"/>
    </xf>
    <xf numFmtId="0" fontId="16" fillId="0" borderId="0" xfId="0" applyFont="1" applyFill="1" applyBorder="1" applyAlignment="1" applyProtection="1">
      <alignment horizontal="left" vertical="top"/>
      <protection hidden="1"/>
    </xf>
    <xf numFmtId="0" fontId="42" fillId="0" borderId="0" xfId="0" applyFont="1" applyFill="1" applyBorder="1" applyAlignment="1" applyProtection="1">
      <alignment horizontal="left" vertical="center"/>
      <protection hidden="1"/>
    </xf>
    <xf numFmtId="0" fontId="42" fillId="0" borderId="0" xfId="0" applyFont="1" applyFill="1" applyBorder="1" applyAlignment="1" applyProtection="1">
      <alignment vertical="center"/>
      <protection hidden="1"/>
    </xf>
    <xf numFmtId="0" fontId="21" fillId="0" borderId="0" xfId="0" applyFont="1" applyFill="1" applyBorder="1" applyAlignment="1" applyProtection="1">
      <alignment horizontal="center" vertical="top"/>
      <protection hidden="1"/>
    </xf>
    <xf numFmtId="1" fontId="17" fillId="36" borderId="14" xfId="0" applyNumberFormat="1" applyFont="1" applyFill="1" applyBorder="1" applyAlignment="1" applyProtection="1">
      <alignment horizontal="center" vertical="center"/>
      <protection locked="0"/>
    </xf>
    <xf numFmtId="0" fontId="37" fillId="37" borderId="0" xfId="0" applyFont="1" applyFill="1" applyAlignment="1" applyProtection="1">
      <alignment horizontal="left" indent="1"/>
      <protection hidden="1"/>
    </xf>
    <xf numFmtId="0" fontId="21" fillId="0" borderId="12" xfId="0" applyFont="1" applyFill="1" applyBorder="1" applyAlignment="1" applyProtection="1">
      <alignment horizontal="center" vertical="top"/>
      <protection hidden="1"/>
    </xf>
    <xf numFmtId="0" fontId="36" fillId="0" borderId="0" xfId="0" applyFont="1" applyFill="1" applyBorder="1" applyAlignment="1" applyProtection="1">
      <alignment vertical="top"/>
      <protection hidden="1"/>
    </xf>
    <xf numFmtId="0" fontId="43" fillId="0" borderId="0" xfId="0" applyFont="1" applyFill="1" applyBorder="1" applyAlignment="1" applyProtection="1">
      <alignment horizontal="right" vertical="top"/>
      <protection hidden="1"/>
    </xf>
    <xf numFmtId="0" fontId="13" fillId="0" borderId="17" xfId="0" applyFont="1" applyBorder="1" applyAlignment="1" applyProtection="1">
      <alignment/>
      <protection hidden="1"/>
    </xf>
    <xf numFmtId="0" fontId="15" fillId="0" borderId="0" xfId="0" applyFont="1" applyAlignment="1" applyProtection="1">
      <alignment/>
      <protection hidden="1"/>
    </xf>
    <xf numFmtId="0" fontId="43" fillId="0" borderId="0" xfId="0" applyFont="1" applyFill="1" applyBorder="1" applyAlignment="1" applyProtection="1">
      <alignment vertical="top"/>
      <protection hidden="1"/>
    </xf>
    <xf numFmtId="0" fontId="21" fillId="0" borderId="12" xfId="0" applyFont="1" applyFill="1" applyBorder="1" applyAlignment="1" applyProtection="1">
      <alignment vertical="top" wrapText="1"/>
      <protection hidden="1"/>
    </xf>
    <xf numFmtId="0" fontId="21" fillId="0" borderId="0" xfId="0" applyFont="1" applyFill="1" applyBorder="1" applyAlignment="1" applyProtection="1">
      <alignment vertical="top" wrapText="1"/>
      <protection hidden="1"/>
    </xf>
    <xf numFmtId="0" fontId="21" fillId="0" borderId="13" xfId="0" applyFont="1" applyFill="1" applyBorder="1" applyAlignment="1" applyProtection="1">
      <alignment vertical="top" wrapText="1"/>
      <protection hidden="1"/>
    </xf>
    <xf numFmtId="1" fontId="44" fillId="0" borderId="0" xfId="0" applyNumberFormat="1" applyFont="1" applyFill="1" applyBorder="1" applyAlignment="1" applyProtection="1">
      <alignment horizontal="center" vertical="top"/>
      <protection locked="0"/>
    </xf>
    <xf numFmtId="0" fontId="45" fillId="0" borderId="12" xfId="0" applyFont="1" applyBorder="1" applyAlignment="1" applyProtection="1">
      <alignment/>
      <protection hidden="1"/>
    </xf>
    <xf numFmtId="0" fontId="45" fillId="0" borderId="0" xfId="0" applyFont="1" applyBorder="1" applyAlignment="1" applyProtection="1">
      <alignment/>
      <protection hidden="1"/>
    </xf>
    <xf numFmtId="0" fontId="46" fillId="0" borderId="0" xfId="0" applyFont="1" applyFill="1" applyBorder="1" applyAlignment="1" applyProtection="1">
      <alignment horizontal="left" vertical="top" indent="1"/>
      <protection hidden="1"/>
    </xf>
    <xf numFmtId="0" fontId="40" fillId="0" borderId="0" xfId="0" applyFont="1" applyFill="1" applyBorder="1" applyAlignment="1" applyProtection="1">
      <alignment vertical="top"/>
      <protection hidden="1"/>
    </xf>
    <xf numFmtId="0" fontId="40" fillId="0" borderId="13" xfId="0" applyFont="1" applyFill="1" applyBorder="1" applyAlignment="1" applyProtection="1">
      <alignment vertical="top"/>
      <protection hidden="1"/>
    </xf>
    <xf numFmtId="1" fontId="18" fillId="33" borderId="14" xfId="0" applyNumberFormat="1" applyFont="1" applyFill="1" applyBorder="1" applyAlignment="1" applyProtection="1">
      <alignment horizontal="center"/>
      <protection locked="0"/>
    </xf>
    <xf numFmtId="1" fontId="18" fillId="0" borderId="0" xfId="0" applyNumberFormat="1" applyFont="1" applyFill="1" applyBorder="1" applyAlignment="1" applyProtection="1">
      <alignment horizontal="left" vertical="top"/>
      <protection hidden="1"/>
    </xf>
    <xf numFmtId="0" fontId="47" fillId="0" borderId="0" xfId="0" applyFont="1" applyBorder="1" applyAlignment="1" applyProtection="1">
      <alignment horizontal="left"/>
      <protection hidden="1"/>
    </xf>
    <xf numFmtId="0" fontId="16" fillId="0" borderId="12" xfId="0" applyFont="1" applyFill="1" applyBorder="1" applyAlignment="1" applyProtection="1">
      <alignment horizontal="right" vertical="top" indent="1"/>
      <protection hidden="1"/>
    </xf>
    <xf numFmtId="0" fontId="16" fillId="0" borderId="0" xfId="0" applyFont="1" applyFill="1" applyBorder="1" applyAlignment="1" applyProtection="1">
      <alignment horizontal="right" vertical="top" indent="1"/>
      <protection hidden="1"/>
    </xf>
    <xf numFmtId="0" fontId="17" fillId="0" borderId="13" xfId="0" applyFont="1" applyFill="1" applyBorder="1" applyAlignment="1" applyProtection="1">
      <alignment vertical="top"/>
      <protection hidden="1"/>
    </xf>
    <xf numFmtId="1" fontId="18" fillId="33" borderId="18" xfId="0" applyNumberFormat="1" applyFont="1" applyFill="1" applyBorder="1" applyAlignment="1" applyProtection="1">
      <alignment horizontal="center" vertical="top"/>
      <protection locked="0"/>
    </xf>
    <xf numFmtId="0" fontId="0" fillId="0" borderId="0" xfId="0" applyFont="1" applyFill="1" applyBorder="1" applyAlignment="1" applyProtection="1">
      <alignment horizontal="left"/>
      <protection hidden="1"/>
    </xf>
    <xf numFmtId="0" fontId="48" fillId="0" borderId="0" xfId="0" applyFont="1" applyBorder="1" applyAlignment="1" applyProtection="1">
      <alignment/>
      <protection hidden="1"/>
    </xf>
    <xf numFmtId="0" fontId="49" fillId="33" borderId="0" xfId="0" applyFont="1" applyFill="1" applyBorder="1" applyAlignment="1" applyProtection="1">
      <alignment/>
      <protection hidden="1"/>
    </xf>
    <xf numFmtId="0" fontId="3" fillId="0" borderId="0" xfId="0" applyFont="1" applyBorder="1" applyAlignment="1" applyProtection="1">
      <alignment/>
      <protection hidden="1"/>
    </xf>
    <xf numFmtId="0" fontId="5" fillId="0" borderId="0" xfId="0" applyFont="1" applyFill="1" applyBorder="1" applyAlignment="1" applyProtection="1">
      <alignment/>
      <protection hidden="1"/>
    </xf>
    <xf numFmtId="0" fontId="38" fillId="34" borderId="13" xfId="0" applyFont="1" applyFill="1" applyBorder="1" applyAlignment="1" applyProtection="1">
      <alignment horizontal="center" vertical="top" wrapText="1"/>
      <protection hidden="1"/>
    </xf>
    <xf numFmtId="0" fontId="49" fillId="38" borderId="0" xfId="0" applyFont="1" applyFill="1" applyBorder="1" applyAlignment="1" applyProtection="1">
      <alignment horizontal="left" vertical="top"/>
      <protection hidden="1"/>
    </xf>
    <xf numFmtId="0" fontId="49" fillId="0" borderId="0" xfId="0" applyFont="1" applyBorder="1" applyAlignment="1" applyProtection="1">
      <alignment horizontal="left" vertical="top"/>
      <protection hidden="1"/>
    </xf>
    <xf numFmtId="0" fontId="51" fillId="0" borderId="18" xfId="0" applyFont="1" applyBorder="1" applyAlignment="1" applyProtection="1">
      <alignment horizontal="left"/>
      <protection hidden="1"/>
    </xf>
    <xf numFmtId="0" fontId="16" fillId="0" borderId="0" xfId="0" applyFont="1" applyFill="1" applyBorder="1" applyAlignment="1" applyProtection="1">
      <alignment horizontal="left" vertical="top" wrapText="1" indent="1"/>
      <protection hidden="1"/>
    </xf>
    <xf numFmtId="0" fontId="4" fillId="0" borderId="0" xfId="0" applyFont="1" applyAlignment="1" applyProtection="1">
      <alignment horizontal="left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left"/>
      <protection hidden="1"/>
    </xf>
    <xf numFmtId="0" fontId="17" fillId="0" borderId="12" xfId="0" applyFont="1" applyFill="1" applyBorder="1" applyAlignment="1" applyProtection="1">
      <alignment horizontal="center" vertical="top"/>
      <protection hidden="1"/>
    </xf>
    <xf numFmtId="0" fontId="3" fillId="0" borderId="0" xfId="0" applyFont="1" applyFill="1" applyAlignment="1" applyProtection="1">
      <alignment/>
      <protection hidden="1"/>
    </xf>
    <xf numFmtId="0" fontId="4" fillId="0" borderId="0" xfId="0" applyFont="1" applyFill="1" applyAlignment="1" applyProtection="1">
      <alignment/>
      <protection hidden="1"/>
    </xf>
    <xf numFmtId="0" fontId="5" fillId="0" borderId="0" xfId="0" applyFont="1" applyFill="1" applyAlignment="1" applyProtection="1">
      <alignment/>
      <protection hidden="1"/>
    </xf>
    <xf numFmtId="0" fontId="16" fillId="0" borderId="12" xfId="0" applyFont="1" applyBorder="1" applyAlignment="1" applyProtection="1">
      <alignment horizontal="left" vertical="top" indent="5"/>
      <protection hidden="1"/>
    </xf>
    <xf numFmtId="0" fontId="17" fillId="0" borderId="12" xfId="0" applyFont="1" applyBorder="1" applyAlignment="1" applyProtection="1">
      <alignment horizontal="left" vertical="top"/>
      <protection hidden="1"/>
    </xf>
    <xf numFmtId="0" fontId="16" fillId="0" borderId="13" xfId="0" applyFont="1" applyBorder="1" applyAlignment="1" applyProtection="1">
      <alignment/>
      <protection hidden="1"/>
    </xf>
    <xf numFmtId="0" fontId="16" fillId="0" borderId="0" xfId="0" applyFont="1" applyFill="1" applyBorder="1" applyAlignment="1" applyProtection="1">
      <alignment/>
      <protection hidden="1"/>
    </xf>
    <xf numFmtId="0" fontId="16" fillId="0" borderId="12" xfId="0" applyFont="1" applyBorder="1" applyAlignment="1" applyProtection="1">
      <alignment horizontal="left" vertical="top" indent="1"/>
      <protection hidden="1"/>
    </xf>
    <xf numFmtId="0" fontId="18" fillId="0" borderId="13" xfId="0" applyFont="1" applyFill="1" applyBorder="1" applyAlignment="1" applyProtection="1">
      <alignment horizontal="left" vertical="top" indent="1"/>
      <protection locked="0"/>
    </xf>
    <xf numFmtId="0" fontId="18" fillId="0" borderId="0" xfId="0" applyFont="1" applyFill="1" applyBorder="1" applyAlignment="1" applyProtection="1">
      <alignment horizontal="left" vertical="top" indent="1"/>
      <protection locked="0"/>
    </xf>
    <xf numFmtId="0" fontId="53" fillId="0" borderId="0" xfId="0" applyFont="1" applyBorder="1" applyAlignment="1" applyProtection="1">
      <alignment/>
      <protection hidden="1"/>
    </xf>
    <xf numFmtId="0" fontId="53" fillId="0" borderId="13" xfId="0" applyFont="1" applyFill="1" applyBorder="1" applyAlignment="1" applyProtection="1">
      <alignment/>
      <protection hidden="1"/>
    </xf>
    <xf numFmtId="0" fontId="53" fillId="0" borderId="0" xfId="0" applyFont="1" applyFill="1" applyBorder="1" applyAlignment="1" applyProtection="1">
      <alignment/>
      <protection hidden="1"/>
    </xf>
    <xf numFmtId="0" fontId="7" fillId="0" borderId="0" xfId="0" applyFont="1" applyBorder="1" applyAlignment="1" applyProtection="1">
      <alignment horizontal="center"/>
      <protection hidden="1"/>
    </xf>
    <xf numFmtId="0" fontId="16" fillId="0" borderId="12" xfId="0" applyFont="1" applyBorder="1" applyAlignment="1" applyProtection="1">
      <alignment horizontal="left" indent="1"/>
      <protection hidden="1"/>
    </xf>
    <xf numFmtId="0" fontId="16" fillId="0" borderId="12" xfId="0" applyFont="1" applyFill="1" applyBorder="1" applyAlignment="1" applyProtection="1">
      <alignment horizontal="left" vertical="top"/>
      <protection hidden="1"/>
    </xf>
    <xf numFmtId="0" fontId="54" fillId="0" borderId="0" xfId="0" applyFont="1" applyBorder="1" applyAlignment="1" applyProtection="1">
      <alignment horizontal="left" vertical="top"/>
      <protection hidden="1"/>
    </xf>
    <xf numFmtId="0" fontId="0" fillId="0" borderId="13" xfId="0" applyFill="1" applyBorder="1" applyAlignment="1" applyProtection="1">
      <alignment/>
      <protection hidden="1"/>
    </xf>
    <xf numFmtId="0" fontId="18" fillId="0" borderId="12" xfId="0" applyFont="1" applyFill="1" applyBorder="1" applyAlignment="1" applyProtection="1">
      <alignment horizontal="right"/>
      <protection hidden="1"/>
    </xf>
    <xf numFmtId="1" fontId="51" fillId="0" borderId="0" xfId="0" applyNumberFormat="1" applyFont="1" applyBorder="1" applyAlignment="1" applyProtection="1">
      <alignment horizontal="right"/>
      <protection hidden="1"/>
    </xf>
    <xf numFmtId="1" fontId="51" fillId="0" borderId="0" xfId="0" applyNumberFormat="1" applyFont="1" applyBorder="1" applyAlignment="1" applyProtection="1">
      <alignment horizontal="left"/>
      <protection hidden="1"/>
    </xf>
    <xf numFmtId="1" fontId="56" fillId="0" borderId="0" xfId="0" applyNumberFormat="1" applyFont="1" applyBorder="1" applyAlignment="1" applyProtection="1">
      <alignment horizontal="center"/>
      <protection hidden="1"/>
    </xf>
    <xf numFmtId="1" fontId="54" fillId="0" borderId="0" xfId="0" applyNumberFormat="1" applyFont="1" applyBorder="1" applyAlignment="1" applyProtection="1">
      <alignment horizontal="right"/>
      <protection hidden="1"/>
    </xf>
    <xf numFmtId="1" fontId="57" fillId="0" borderId="0" xfId="0" applyNumberFormat="1" applyFont="1" applyBorder="1" applyAlignment="1" applyProtection="1">
      <alignment horizontal="left"/>
      <protection hidden="1"/>
    </xf>
    <xf numFmtId="1" fontId="57" fillId="0" borderId="13" xfId="0" applyNumberFormat="1" applyFont="1" applyFill="1" applyBorder="1" applyAlignment="1" applyProtection="1">
      <alignment horizontal="left"/>
      <protection hidden="1"/>
    </xf>
    <xf numFmtId="0" fontId="0" fillId="0" borderId="14" xfId="0" applyBorder="1" applyAlignment="1" applyProtection="1">
      <alignment/>
      <protection hidden="1"/>
    </xf>
    <xf numFmtId="0" fontId="0" fillId="0" borderId="18" xfId="0" applyFill="1" applyBorder="1" applyAlignment="1" applyProtection="1">
      <alignment/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39" borderId="0" xfId="0" applyFill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59" fillId="0" borderId="0" xfId="42" applyFont="1" applyFill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60" fillId="0" borderId="0" xfId="0" applyFont="1" applyAlignment="1" applyProtection="1">
      <alignment/>
      <protection hidden="1"/>
    </xf>
    <xf numFmtId="0" fontId="61" fillId="0" borderId="0" xfId="0" applyFont="1" applyAlignment="1" applyProtection="1">
      <alignment/>
      <protection hidden="1"/>
    </xf>
    <xf numFmtId="0" fontId="51" fillId="0" borderId="0" xfId="0" applyFont="1" applyAlignment="1" applyProtection="1">
      <alignment/>
      <protection hidden="1"/>
    </xf>
    <xf numFmtId="0" fontId="51" fillId="0" borderId="0" xfId="0" applyFont="1" applyBorder="1" applyAlignment="1" applyProtection="1">
      <alignment/>
      <protection hidden="1"/>
    </xf>
    <xf numFmtId="0" fontId="0" fillId="0" borderId="0" xfId="0" applyAlignment="1" applyProtection="1">
      <alignment vertical="distributed"/>
      <protection hidden="1"/>
    </xf>
    <xf numFmtId="0" fontId="0" fillId="0" borderId="0" xfId="0" applyFont="1" applyAlignment="1" applyProtection="1">
      <alignment/>
      <protection hidden="1"/>
    </xf>
    <xf numFmtId="0" fontId="59" fillId="0" borderId="0" xfId="42" applyFont="1" applyFill="1" applyAlignment="1" applyProtection="1">
      <alignment vertical="center"/>
      <protection hidden="1"/>
    </xf>
    <xf numFmtId="0" fontId="51" fillId="0" borderId="0" xfId="0" applyFont="1" applyFill="1" applyAlignment="1" applyProtection="1">
      <alignment/>
      <protection hidden="1"/>
    </xf>
    <xf numFmtId="0" fontId="49" fillId="0" borderId="0" xfId="0" applyFont="1" applyBorder="1" applyAlignment="1" applyProtection="1">
      <alignment horizontal="right" vertical="distributed"/>
      <protection hidden="1"/>
    </xf>
    <xf numFmtId="0" fontId="5" fillId="0" borderId="0" xfId="0" applyFont="1" applyBorder="1" applyAlignment="1" applyProtection="1">
      <alignment horizontal="right"/>
      <protection hidden="1"/>
    </xf>
    <xf numFmtId="0" fontId="62" fillId="0" borderId="0" xfId="0" applyFont="1" applyFill="1" applyBorder="1" applyAlignment="1" applyProtection="1">
      <alignment horizontal="left" vertical="top" wrapText="1" indent="1"/>
      <protection hidden="1"/>
    </xf>
    <xf numFmtId="0" fontId="0" fillId="0" borderId="0" xfId="0" applyFill="1" applyBorder="1" applyAlignment="1" applyProtection="1">
      <alignment horizontal="left" vertical="top" indent="1"/>
      <protection hidden="1"/>
    </xf>
    <xf numFmtId="0" fontId="0" fillId="40" borderId="0" xfId="0" applyFill="1" applyAlignment="1" applyProtection="1">
      <alignment/>
      <protection hidden="1"/>
    </xf>
    <xf numFmtId="0" fontId="12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32" fillId="0" borderId="0" xfId="0" applyFont="1" applyBorder="1" applyAlignment="1" applyProtection="1">
      <alignment/>
      <protection hidden="1"/>
    </xf>
    <xf numFmtId="0" fontId="34" fillId="0" borderId="0" xfId="0" applyFont="1" applyBorder="1" applyAlignment="1" applyProtection="1">
      <alignment horizontal="center"/>
      <protection hidden="1"/>
    </xf>
    <xf numFmtId="0" fontId="32" fillId="0" borderId="0" xfId="0" applyFont="1" applyAlignment="1" applyProtection="1">
      <alignment/>
      <protection hidden="1"/>
    </xf>
    <xf numFmtId="0" fontId="0" fillId="0" borderId="0" xfId="0" applyAlignment="1" applyProtection="1">
      <alignment horizontal="left"/>
      <protection hidden="1"/>
    </xf>
    <xf numFmtId="0" fontId="34" fillId="0" borderId="0" xfId="0" applyFont="1" applyBorder="1" applyAlignment="1" applyProtection="1">
      <alignment/>
      <protection hidden="1"/>
    </xf>
    <xf numFmtId="0" fontId="32" fillId="0" borderId="0" xfId="0" applyFont="1" applyBorder="1" applyAlignment="1" applyProtection="1">
      <alignment horizontal="right"/>
      <protection hidden="1"/>
    </xf>
    <xf numFmtId="0" fontId="33" fillId="0" borderId="0" xfId="0" applyFont="1" applyAlignment="1" applyProtection="1">
      <alignment/>
      <protection hidden="1"/>
    </xf>
    <xf numFmtId="0" fontId="32" fillId="0" borderId="0" xfId="0" applyFont="1" applyBorder="1" applyAlignment="1" applyProtection="1">
      <alignment horizontal="left"/>
      <protection hidden="1"/>
    </xf>
    <xf numFmtId="0" fontId="0" fillId="0" borderId="0" xfId="0" applyAlignment="1" applyProtection="1">
      <alignment/>
      <protection hidden="1"/>
    </xf>
    <xf numFmtId="0" fontId="72" fillId="0" borderId="0" xfId="0" applyFont="1" applyBorder="1" applyAlignment="1" applyProtection="1">
      <alignment horizontal="right" vertical="center"/>
      <protection hidden="1"/>
    </xf>
    <xf numFmtId="0" fontId="32" fillId="0" borderId="0" xfId="0" applyFont="1" applyBorder="1" applyAlignment="1" applyProtection="1">
      <alignment wrapText="1"/>
      <protection hidden="1"/>
    </xf>
    <xf numFmtId="0" fontId="32" fillId="0" borderId="0" xfId="0" applyFont="1" applyBorder="1" applyAlignment="1" applyProtection="1">
      <alignment horizontal="right" wrapText="1"/>
      <protection hidden="1"/>
    </xf>
    <xf numFmtId="0" fontId="75" fillId="0" borderId="0" xfId="0" applyFont="1" applyBorder="1" applyAlignment="1" applyProtection="1">
      <alignment vertical="top" wrapText="1"/>
      <protection hidden="1"/>
    </xf>
    <xf numFmtId="0" fontId="0" fillId="0" borderId="0" xfId="0" applyFont="1" applyBorder="1" applyAlignment="1" applyProtection="1">
      <alignment/>
      <protection hidden="1"/>
    </xf>
    <xf numFmtId="0" fontId="32" fillId="0" borderId="14" xfId="0" applyFont="1" applyBorder="1" applyAlignment="1" applyProtection="1">
      <alignment/>
      <protection hidden="1"/>
    </xf>
    <xf numFmtId="0" fontId="76" fillId="0" borderId="14" xfId="0" applyFont="1" applyBorder="1" applyAlignment="1" applyProtection="1">
      <alignment/>
      <protection hidden="1"/>
    </xf>
    <xf numFmtId="0" fontId="79" fillId="0" borderId="0" xfId="0" applyFont="1" applyBorder="1" applyAlignment="1" applyProtection="1">
      <alignment horizontal="center" vertical="top"/>
      <protection hidden="1"/>
    </xf>
    <xf numFmtId="0" fontId="81" fillId="36" borderId="0" xfId="0" applyFont="1" applyFill="1" applyAlignment="1" applyProtection="1">
      <alignment horizontal="right" vertical="center"/>
      <protection hidden="1"/>
    </xf>
    <xf numFmtId="0" fontId="0" fillId="0" borderId="0" xfId="0" applyAlignment="1" applyProtection="1">
      <alignment horizontal="right"/>
      <protection hidden="1"/>
    </xf>
    <xf numFmtId="14" fontId="32" fillId="0" borderId="0" xfId="0" applyNumberFormat="1" applyFont="1" applyBorder="1" applyAlignment="1" applyProtection="1">
      <alignment vertical="top"/>
      <protection hidden="1"/>
    </xf>
    <xf numFmtId="0" fontId="0" fillId="0" borderId="0" xfId="0" applyAlignment="1" applyProtection="1">
      <alignment horizontal="center"/>
      <protection hidden="1"/>
    </xf>
    <xf numFmtId="0" fontId="41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 horizontal="right" vertical="center"/>
      <protection hidden="1"/>
    </xf>
    <xf numFmtId="0" fontId="0" fillId="0" borderId="0" xfId="0" applyFont="1" applyAlignment="1" applyProtection="1">
      <alignment horizontal="left"/>
      <protection hidden="1"/>
    </xf>
    <xf numFmtId="0" fontId="17" fillId="0" borderId="0" xfId="0" applyFont="1" applyBorder="1" applyAlignment="1" applyProtection="1">
      <alignment horizontal="center" vertical="center" wrapText="1"/>
      <protection hidden="1"/>
    </xf>
    <xf numFmtId="0" fontId="17" fillId="0" borderId="0" xfId="0" applyFont="1" applyBorder="1" applyAlignment="1" applyProtection="1">
      <alignment horizontal="center" vertical="center" wrapText="1"/>
      <protection hidden="1" locked="0"/>
    </xf>
    <xf numFmtId="0" fontId="86" fillId="0" borderId="0" xfId="0" applyFont="1" applyAlignment="1" applyProtection="1">
      <alignment/>
      <protection hidden="1"/>
    </xf>
    <xf numFmtId="0" fontId="73" fillId="0" borderId="0" xfId="0" applyFont="1" applyBorder="1" applyAlignment="1" applyProtection="1">
      <alignment vertical="top"/>
      <protection hidden="1"/>
    </xf>
    <xf numFmtId="0" fontId="58" fillId="0" borderId="0" xfId="0" applyFont="1" applyAlignment="1" applyProtection="1">
      <alignment horizontal="left" vertical="center"/>
      <protection hidden="1"/>
    </xf>
    <xf numFmtId="0" fontId="73" fillId="0" borderId="0" xfId="0" applyFont="1" applyBorder="1" applyAlignment="1" applyProtection="1">
      <alignment horizontal="left" vertical="top" wrapText="1"/>
      <protection hidden="1"/>
    </xf>
    <xf numFmtId="0" fontId="82" fillId="0" borderId="0" xfId="0" applyFont="1" applyBorder="1" applyAlignment="1" applyProtection="1">
      <alignment vertical="top" wrapText="1"/>
      <protection hidden="1"/>
    </xf>
    <xf numFmtId="0" fontId="17" fillId="0" borderId="0" xfId="0" applyFont="1" applyBorder="1" applyAlignment="1" applyProtection="1">
      <alignment horizontal="left" indent="1"/>
      <protection hidden="1"/>
    </xf>
    <xf numFmtId="0" fontId="17" fillId="0" borderId="0" xfId="0" applyFont="1" applyBorder="1" applyAlignment="1" applyProtection="1">
      <alignment/>
      <protection hidden="1"/>
    </xf>
    <xf numFmtId="0" fontId="77" fillId="0" borderId="0" xfId="0" applyFont="1" applyBorder="1" applyAlignment="1" applyProtection="1">
      <alignment vertical="top"/>
      <protection hidden="1"/>
    </xf>
    <xf numFmtId="0" fontId="32" fillId="0" borderId="0" xfId="0" applyFont="1" applyAlignment="1" applyProtection="1">
      <alignment horizontal="center" vertical="top"/>
      <protection hidden="1"/>
    </xf>
    <xf numFmtId="0" fontId="15" fillId="0" borderId="0" xfId="0" applyFont="1" applyBorder="1" applyAlignment="1" applyProtection="1">
      <alignment vertical="top"/>
      <protection hidden="1"/>
    </xf>
    <xf numFmtId="0" fontId="41" fillId="0" borderId="0" xfId="0" applyFont="1" applyBorder="1" applyAlignment="1" applyProtection="1">
      <alignment/>
      <protection hidden="1"/>
    </xf>
    <xf numFmtId="0" fontId="7" fillId="0" borderId="19" xfId="0" applyFont="1" applyBorder="1" applyAlignment="1" applyProtection="1">
      <alignment vertical="top"/>
      <protection hidden="1"/>
    </xf>
    <xf numFmtId="0" fontId="74" fillId="0" borderId="0" xfId="0" applyFont="1" applyAlignment="1" applyProtection="1">
      <alignment vertical="top" wrapText="1"/>
      <protection hidden="1"/>
    </xf>
    <xf numFmtId="0" fontId="74" fillId="0" borderId="0" xfId="0" applyFont="1" applyBorder="1" applyAlignment="1" applyProtection="1">
      <alignment vertical="top" wrapText="1"/>
      <protection hidden="1"/>
    </xf>
    <xf numFmtId="0" fontId="47" fillId="0" borderId="0" xfId="0" applyFont="1" applyBorder="1" applyAlignment="1" applyProtection="1">
      <alignment/>
      <protection hidden="1"/>
    </xf>
    <xf numFmtId="0" fontId="34" fillId="0" borderId="14" xfId="0" applyFont="1" applyBorder="1" applyAlignment="1" applyProtection="1">
      <alignment/>
      <protection hidden="1"/>
    </xf>
    <xf numFmtId="0" fontId="17" fillId="36" borderId="14" xfId="0" applyFont="1" applyFill="1" applyBorder="1" applyAlignment="1" applyProtection="1">
      <alignment horizontal="center" vertical="center"/>
      <protection locked="0"/>
    </xf>
    <xf numFmtId="0" fontId="17" fillId="33" borderId="20" xfId="0" applyFont="1" applyFill="1" applyBorder="1" applyAlignment="1" applyProtection="1">
      <alignment horizontal="center" vertical="center"/>
      <protection locked="0"/>
    </xf>
    <xf numFmtId="0" fontId="34" fillId="0" borderId="14" xfId="0" applyFont="1" applyBorder="1" applyAlignment="1" applyProtection="1">
      <alignment horizontal="left" indent="1"/>
      <protection hidden="1"/>
    </xf>
    <xf numFmtId="0" fontId="91" fillId="0" borderId="17" xfId="0" applyFont="1" applyBorder="1" applyAlignment="1" applyProtection="1">
      <alignment horizontal="left"/>
      <protection hidden="1"/>
    </xf>
    <xf numFmtId="0" fontId="34" fillId="0" borderId="0" xfId="0" applyFont="1" applyBorder="1" applyAlignment="1" applyProtection="1">
      <alignment horizontal="left" indent="1"/>
      <protection hidden="1"/>
    </xf>
    <xf numFmtId="3" fontId="73" fillId="0" borderId="0" xfId="0" applyNumberFormat="1" applyFont="1" applyAlignment="1" applyProtection="1">
      <alignment vertical="top" wrapText="1"/>
      <protection hidden="1"/>
    </xf>
    <xf numFmtId="0" fontId="33" fillId="0" borderId="0" xfId="0" applyFont="1" applyAlignment="1" applyProtection="1">
      <alignment vertical="center"/>
      <protection hidden="1"/>
    </xf>
    <xf numFmtId="0" fontId="3" fillId="0" borderId="0" xfId="0" applyFont="1" applyFill="1" applyAlignment="1" applyProtection="1">
      <alignment horizontal="center"/>
      <protection hidden="1"/>
    </xf>
    <xf numFmtId="0" fontId="65" fillId="0" borderId="0" xfId="0" applyFont="1" applyBorder="1" applyAlignment="1">
      <alignment/>
    </xf>
    <xf numFmtId="0" fontId="94" fillId="0" borderId="0" xfId="0" applyFont="1" applyBorder="1" applyAlignment="1">
      <alignment/>
    </xf>
    <xf numFmtId="0" fontId="15" fillId="0" borderId="0" xfId="0" applyFont="1" applyBorder="1" applyAlignment="1" applyProtection="1">
      <alignment/>
      <protection hidden="1"/>
    </xf>
    <xf numFmtId="0" fontId="76" fillId="0" borderId="0" xfId="0" applyFont="1" applyBorder="1" applyAlignment="1" applyProtection="1">
      <alignment/>
      <protection hidden="1"/>
    </xf>
    <xf numFmtId="0" fontId="78" fillId="0" borderId="0" xfId="0" applyFont="1" applyAlignment="1" applyProtection="1">
      <alignment horizontal="left"/>
      <protection hidden="1"/>
    </xf>
    <xf numFmtId="0" fontId="70" fillId="0" borderId="17" xfId="0" applyFont="1" applyBorder="1" applyAlignment="1" applyProtection="1">
      <alignment horizontal="right" vertical="center"/>
      <protection hidden="1"/>
    </xf>
    <xf numFmtId="0" fontId="7" fillId="0" borderId="0" xfId="0" applyFont="1" applyBorder="1" applyAlignment="1" applyProtection="1">
      <alignment vertical="center"/>
      <protection hidden="1"/>
    </xf>
    <xf numFmtId="0" fontId="7" fillId="0" borderId="0" xfId="0" applyFont="1" applyBorder="1" applyAlignment="1" applyProtection="1">
      <alignment vertical="top"/>
      <protection hidden="1"/>
    </xf>
    <xf numFmtId="0" fontId="72" fillId="33" borderId="0" xfId="0" applyFont="1" applyFill="1" applyBorder="1" applyAlignment="1" applyProtection="1">
      <alignment vertical="center"/>
      <protection hidden="1"/>
    </xf>
    <xf numFmtId="0" fontId="72" fillId="0" borderId="13" xfId="0" applyFont="1" applyBorder="1" applyAlignment="1" applyProtection="1">
      <alignment horizontal="right" vertical="center"/>
      <protection hidden="1"/>
    </xf>
    <xf numFmtId="0" fontId="72" fillId="38" borderId="21" xfId="0" applyFont="1" applyFill="1" applyBorder="1" applyAlignment="1" applyProtection="1">
      <alignment vertical="center"/>
      <protection hidden="1"/>
    </xf>
    <xf numFmtId="0" fontId="72" fillId="38" borderId="22" xfId="0" applyFont="1" applyFill="1" applyBorder="1" applyAlignment="1" applyProtection="1">
      <alignment vertical="center"/>
      <protection hidden="1"/>
    </xf>
    <xf numFmtId="0" fontId="72" fillId="38" borderId="20" xfId="0" applyFont="1" applyFill="1" applyBorder="1" applyAlignment="1" applyProtection="1">
      <alignment vertical="center"/>
      <protection hidden="1"/>
    </xf>
    <xf numFmtId="0" fontId="72" fillId="38" borderId="22" xfId="0" applyFont="1" applyFill="1" applyBorder="1" applyAlignment="1" applyProtection="1">
      <alignment/>
      <protection hidden="1"/>
    </xf>
    <xf numFmtId="0" fontId="72" fillId="33" borderId="23" xfId="0" applyFont="1" applyFill="1" applyBorder="1" applyAlignment="1" applyProtection="1">
      <alignment vertical="center"/>
      <protection hidden="1"/>
    </xf>
    <xf numFmtId="0" fontId="72" fillId="33" borderId="22" xfId="0" applyFont="1" applyFill="1" applyBorder="1" applyAlignment="1" applyProtection="1">
      <alignment/>
      <protection hidden="1"/>
    </xf>
    <xf numFmtId="0" fontId="70" fillId="0" borderId="21" xfId="0" applyFont="1" applyBorder="1" applyAlignment="1" applyProtection="1">
      <alignment vertical="center"/>
      <protection hidden="1"/>
    </xf>
    <xf numFmtId="0" fontId="70" fillId="0" borderId="20" xfId="0" applyFont="1" applyBorder="1" applyAlignment="1" applyProtection="1">
      <alignment horizontal="right" vertical="center"/>
      <protection hidden="1"/>
    </xf>
    <xf numFmtId="0" fontId="70" fillId="0" borderId="17" xfId="0" applyFont="1" applyBorder="1" applyAlignment="1" applyProtection="1">
      <alignment horizontal="left" vertical="center"/>
      <protection hidden="1"/>
    </xf>
    <xf numFmtId="0" fontId="34" fillId="0" borderId="14" xfId="0" applyFont="1" applyBorder="1" applyAlignment="1" applyProtection="1">
      <alignment horizontal="center"/>
      <protection hidden="1"/>
    </xf>
    <xf numFmtId="0" fontId="34" fillId="0" borderId="20" xfId="0" applyFont="1" applyBorder="1" applyAlignment="1" applyProtection="1">
      <alignment horizontal="center"/>
      <protection hidden="1"/>
    </xf>
    <xf numFmtId="0" fontId="0" fillId="0" borderId="14" xfId="0" applyFont="1" applyBorder="1" applyAlignment="1" applyProtection="1">
      <alignment horizontal="center"/>
      <protection hidden="1"/>
    </xf>
    <xf numFmtId="0" fontId="0" fillId="0" borderId="20" xfId="0" applyFont="1" applyBorder="1" applyAlignment="1" applyProtection="1">
      <alignment horizontal="center"/>
      <protection hidden="1"/>
    </xf>
    <xf numFmtId="0" fontId="32" fillId="0" borderId="0" xfId="0" applyFont="1" applyBorder="1" applyAlignment="1">
      <alignment horizontal="center" vertical="center"/>
    </xf>
    <xf numFmtId="0" fontId="73" fillId="0" borderId="0" xfId="0" applyFont="1" applyBorder="1" applyAlignment="1" applyProtection="1">
      <alignment horizontal="center" vertical="top" wrapText="1"/>
      <protection hidden="1"/>
    </xf>
    <xf numFmtId="0" fontId="0" fillId="0" borderId="14" xfId="0" applyBorder="1" applyAlignment="1" applyProtection="1">
      <alignment horizontal="center"/>
      <protection hidden="1"/>
    </xf>
    <xf numFmtId="0" fontId="34" fillId="0" borderId="20" xfId="0" applyFont="1" applyBorder="1" applyAlignment="1" applyProtection="1">
      <alignment/>
      <protection hidden="1"/>
    </xf>
    <xf numFmtId="0" fontId="32" fillId="0" borderId="0" xfId="0" applyFont="1" applyBorder="1" applyAlignment="1" applyProtection="1">
      <alignment horizontal="center" wrapText="1"/>
      <protection hidden="1"/>
    </xf>
    <xf numFmtId="0" fontId="32" fillId="0" borderId="0" xfId="0" applyFont="1" applyBorder="1" applyAlignment="1" applyProtection="1">
      <alignment horizontal="center" vertical="top"/>
      <protection hidden="1"/>
    </xf>
    <xf numFmtId="0" fontId="32" fillId="0" borderId="15" xfId="0" applyFont="1" applyBorder="1" applyAlignment="1" applyProtection="1">
      <alignment horizontal="center" vertical="top"/>
      <protection hidden="1"/>
    </xf>
    <xf numFmtId="0" fontId="17" fillId="0" borderId="0" xfId="0" applyFont="1" applyAlignment="1" applyProtection="1">
      <alignment horizontal="center" vertical="center"/>
      <protection hidden="1"/>
    </xf>
    <xf numFmtId="0" fontId="211" fillId="0" borderId="0" xfId="0" applyFont="1" applyAlignment="1" applyProtection="1">
      <alignment horizontal="center"/>
      <protection hidden="1"/>
    </xf>
    <xf numFmtId="0" fontId="211" fillId="0" borderId="0" xfId="0" applyFont="1" applyAlignment="1" applyProtection="1">
      <alignment/>
      <protection hidden="1"/>
    </xf>
    <xf numFmtId="0" fontId="212" fillId="33" borderId="17" xfId="0" applyFont="1" applyFill="1" applyBorder="1" applyAlignment="1" applyProtection="1">
      <alignment horizontal="center"/>
      <protection hidden="1"/>
    </xf>
    <xf numFmtId="49" fontId="0" fillId="0" borderId="0" xfId="0" applyNumberFormat="1" applyFont="1" applyAlignment="1" applyProtection="1">
      <alignment/>
      <protection hidden="1"/>
    </xf>
    <xf numFmtId="0" fontId="34" fillId="0" borderId="14" xfId="0" applyFont="1" applyBorder="1" applyAlignment="1" applyProtection="1">
      <alignment vertical="top" wrapText="1"/>
      <protection hidden="1"/>
    </xf>
    <xf numFmtId="49" fontId="0" fillId="0" borderId="14" xfId="0" applyNumberFormat="1" applyFont="1" applyBorder="1" applyAlignment="1" applyProtection="1">
      <alignment/>
      <protection hidden="1"/>
    </xf>
    <xf numFmtId="0" fontId="17" fillId="0" borderId="0" xfId="0" applyFont="1" applyAlignment="1" applyProtection="1">
      <alignment horizontal="left" vertical="center"/>
      <protection hidden="1"/>
    </xf>
    <xf numFmtId="49" fontId="0" fillId="0" borderId="0" xfId="0" applyNumberFormat="1" applyFont="1" applyAlignment="1" applyProtection="1">
      <alignment horizontal="center"/>
      <protection hidden="1"/>
    </xf>
    <xf numFmtId="0" fontId="0" fillId="0" borderId="19" xfId="0" applyBorder="1" applyAlignment="1" applyProtection="1">
      <alignment/>
      <protection hidden="1"/>
    </xf>
    <xf numFmtId="0" fontId="90" fillId="0" borderId="0" xfId="0" applyFont="1" applyBorder="1" applyAlignment="1" applyProtection="1">
      <alignment horizontal="center" vertical="center"/>
      <protection hidden="1"/>
    </xf>
    <xf numFmtId="49" fontId="85" fillId="0" borderId="0" xfId="0" applyNumberFormat="1" applyFont="1" applyAlignment="1" applyProtection="1">
      <alignment/>
      <protection hidden="1"/>
    </xf>
    <xf numFmtId="0" fontId="3" fillId="0" borderId="12" xfId="0" applyFont="1" applyBorder="1" applyAlignment="1" applyProtection="1">
      <alignment horizontal="left"/>
      <protection hidden="1"/>
    </xf>
    <xf numFmtId="0" fontId="17" fillId="34" borderId="0" xfId="0" applyFont="1" applyFill="1" applyBorder="1" applyAlignment="1" applyProtection="1">
      <alignment horizontal="center" vertical="center" wrapText="1"/>
      <protection hidden="1"/>
    </xf>
    <xf numFmtId="0" fontId="0" fillId="35" borderId="0" xfId="0" applyFill="1" applyAlignment="1" applyProtection="1">
      <alignment horizontal="center" vertical="center"/>
      <protection hidden="1"/>
    </xf>
    <xf numFmtId="0" fontId="34" fillId="37" borderId="17" xfId="0" applyFont="1" applyFill="1" applyBorder="1" applyAlignment="1" applyProtection="1">
      <alignment horizontal="center" vertical="center"/>
      <protection hidden="1"/>
    </xf>
    <xf numFmtId="0" fontId="34" fillId="41" borderId="17" xfId="0" applyFont="1" applyFill="1" applyBorder="1" applyAlignment="1" applyProtection="1">
      <alignment horizontal="center" vertical="center"/>
      <protection hidden="1"/>
    </xf>
    <xf numFmtId="0" fontId="212" fillId="42" borderId="17" xfId="0" applyFont="1" applyFill="1" applyBorder="1" applyAlignment="1" applyProtection="1">
      <alignment horizontal="center"/>
      <protection hidden="1"/>
    </xf>
    <xf numFmtId="0" fontId="34" fillId="37" borderId="0" xfId="0" applyFont="1" applyFill="1" applyAlignment="1" applyProtection="1">
      <alignment horizontal="right" vertical="center"/>
      <protection hidden="1"/>
    </xf>
    <xf numFmtId="0" fontId="83" fillId="0" borderId="0" xfId="0" applyFont="1" applyAlignment="1" applyProtection="1">
      <alignment horizontal="left" vertical="top" indent="1"/>
      <protection hidden="1"/>
    </xf>
    <xf numFmtId="0" fontId="83" fillId="0" borderId="14" xfId="0" applyFont="1" applyBorder="1" applyAlignment="1" applyProtection="1">
      <alignment horizontal="left" vertical="top" indent="1"/>
      <protection hidden="1"/>
    </xf>
    <xf numFmtId="0" fontId="8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top"/>
    </xf>
    <xf numFmtId="49" fontId="15" fillId="0" borderId="0" xfId="0" applyNumberFormat="1" applyFont="1" applyBorder="1" applyAlignment="1" applyProtection="1">
      <alignment horizontal="center" vertical="center" wrapText="1"/>
      <protection hidden="1"/>
    </xf>
    <xf numFmtId="49" fontId="0" fillId="0" borderId="24" xfId="0" applyNumberFormat="1" applyFont="1" applyBorder="1" applyAlignment="1" applyProtection="1">
      <alignment/>
      <protection hidden="1"/>
    </xf>
    <xf numFmtId="0" fontId="0" fillId="0" borderId="24" xfId="0" applyBorder="1" applyAlignment="1" applyProtection="1">
      <alignment/>
      <protection hidden="1"/>
    </xf>
    <xf numFmtId="0" fontId="32" fillId="0" borderId="0" xfId="0" applyFont="1" applyBorder="1" applyAlignment="1">
      <alignment vertical="center"/>
    </xf>
    <xf numFmtId="0" fontId="73" fillId="0" borderId="0" xfId="0" applyFont="1" applyBorder="1" applyAlignment="1">
      <alignment horizontal="left" vertical="center" wrapText="1"/>
    </xf>
    <xf numFmtId="49" fontId="0" fillId="0" borderId="0" xfId="0" applyNumberFormat="1" applyFont="1" applyBorder="1" applyAlignment="1" applyProtection="1">
      <alignment/>
      <protection hidden="1"/>
    </xf>
    <xf numFmtId="0" fontId="7" fillId="0" borderId="0" xfId="0" applyFont="1" applyBorder="1" applyAlignment="1">
      <alignment horizontal="left" indent="1"/>
    </xf>
    <xf numFmtId="0" fontId="84" fillId="0" borderId="0" xfId="0" applyFont="1" applyBorder="1" applyAlignment="1" applyProtection="1">
      <alignment horizontal="left" wrapText="1"/>
      <protection hidden="1"/>
    </xf>
    <xf numFmtId="0" fontId="211" fillId="0" borderId="0" xfId="0" applyFont="1" applyAlignment="1" applyProtection="1">
      <alignment horizontal="left"/>
      <protection hidden="1"/>
    </xf>
    <xf numFmtId="0" fontId="34" fillId="42" borderId="21" xfId="0" applyFont="1" applyFill="1" applyBorder="1" applyAlignment="1" applyProtection="1">
      <alignment horizontal="center" vertical="center"/>
      <protection hidden="1"/>
    </xf>
    <xf numFmtId="0" fontId="212" fillId="0" borderId="0" xfId="0" applyFont="1" applyFill="1" applyBorder="1" applyAlignment="1" applyProtection="1">
      <alignment horizontal="right"/>
      <protection hidden="1"/>
    </xf>
    <xf numFmtId="0" fontId="212" fillId="0" borderId="0" xfId="0" applyFont="1" applyFill="1" applyBorder="1" applyAlignment="1" applyProtection="1">
      <alignment horizontal="left"/>
      <protection hidden="1"/>
    </xf>
    <xf numFmtId="0" fontId="82" fillId="0" borderId="0" xfId="0" applyFont="1" applyBorder="1" applyAlignment="1">
      <alignment horizontal="right" vertical="center" wrapText="1"/>
    </xf>
    <xf numFmtId="0" fontId="82" fillId="0" borderId="0" xfId="0" applyFont="1" applyBorder="1" applyAlignment="1">
      <alignment horizontal="left" vertical="center" wrapText="1"/>
    </xf>
    <xf numFmtId="0" fontId="211" fillId="0" borderId="14" xfId="0" applyFont="1" applyBorder="1" applyAlignment="1" applyProtection="1">
      <alignment horizontal="right"/>
      <protection hidden="1"/>
    </xf>
    <xf numFmtId="0" fontId="211" fillId="0" borderId="14" xfId="0" applyFont="1" applyBorder="1" applyAlignment="1" applyProtection="1">
      <alignment horizontal="left"/>
      <protection hidden="1"/>
    </xf>
    <xf numFmtId="0" fontId="0" fillId="35" borderId="0" xfId="0" applyFill="1" applyAlignment="1" applyProtection="1">
      <alignment/>
      <protection hidden="1"/>
    </xf>
    <xf numFmtId="0" fontId="34" fillId="35" borderId="0" xfId="0" applyFont="1" applyFill="1" applyAlignment="1" applyProtection="1">
      <alignment horizontal="center"/>
      <protection hidden="1"/>
    </xf>
    <xf numFmtId="0" fontId="96" fillId="0" borderId="0" xfId="0" applyFont="1" applyAlignment="1">
      <alignment horizontal="left" vertical="top" wrapText="1"/>
    </xf>
    <xf numFmtId="0" fontId="73" fillId="0" borderId="0" xfId="0" applyFont="1" applyBorder="1" applyAlignment="1" applyProtection="1">
      <alignment horizontal="left" vertical="top" indent="1"/>
      <protection hidden="1"/>
    </xf>
    <xf numFmtId="49" fontId="0" fillId="0" borderId="24" xfId="0" applyNumberFormat="1" applyFont="1" applyBorder="1" applyAlignment="1" applyProtection="1">
      <alignment vertical="top"/>
      <protection hidden="1"/>
    </xf>
    <xf numFmtId="49" fontId="0" fillId="0" borderId="25" xfId="0" applyNumberFormat="1" applyFont="1" applyBorder="1" applyAlignment="1" applyProtection="1">
      <alignment vertical="top"/>
      <protection hidden="1"/>
    </xf>
    <xf numFmtId="0" fontId="0" fillId="0" borderId="0" xfId="0" applyBorder="1" applyAlignment="1" applyProtection="1">
      <alignment vertical="center" wrapText="1"/>
      <protection hidden="1"/>
    </xf>
    <xf numFmtId="0" fontId="32" fillId="0" borderId="20" xfId="0" applyFont="1" applyBorder="1" applyAlignment="1" applyProtection="1">
      <alignment vertical="top"/>
      <protection hidden="1"/>
    </xf>
    <xf numFmtId="0" fontId="59" fillId="38" borderId="0" xfId="42" applyFont="1" applyFill="1" applyBorder="1" applyAlignment="1" applyProtection="1">
      <alignment vertical="top"/>
      <protection hidden="1"/>
    </xf>
    <xf numFmtId="0" fontId="213" fillId="0" borderId="0" xfId="0" applyFont="1" applyAlignment="1" applyProtection="1">
      <alignment horizontal="center"/>
      <protection hidden="1"/>
    </xf>
    <xf numFmtId="0" fontId="0" fillId="40" borderId="0" xfId="0" applyFill="1" applyAlignment="1" applyProtection="1">
      <alignment horizontal="center"/>
      <protection hidden="1"/>
    </xf>
    <xf numFmtId="0" fontId="32" fillId="0" borderId="12" xfId="0" applyFont="1" applyBorder="1" applyAlignment="1" applyProtection="1">
      <alignment horizontal="center" vertical="top"/>
      <protection hidden="1"/>
    </xf>
    <xf numFmtId="0" fontId="74" fillId="0" borderId="0" xfId="0" applyFont="1" applyAlignment="1" applyProtection="1">
      <alignment horizontal="justify" vertical="top" wrapText="1"/>
      <protection hidden="1"/>
    </xf>
    <xf numFmtId="0" fontId="90" fillId="0" borderId="0" xfId="0" applyFont="1" applyAlignment="1" applyProtection="1">
      <alignment horizontal="left" vertical="center"/>
      <protection hidden="1"/>
    </xf>
    <xf numFmtId="0" fontId="34" fillId="40" borderId="0" xfId="0" applyFont="1" applyFill="1" applyAlignment="1" applyProtection="1">
      <alignment horizontal="right" vertical="center"/>
      <protection hidden="1"/>
    </xf>
    <xf numFmtId="0" fontId="32" fillId="0" borderId="23" xfId="0" applyFont="1" applyBorder="1" applyAlignment="1" applyProtection="1">
      <alignment horizontal="center" vertical="top"/>
      <protection hidden="1"/>
    </xf>
    <xf numFmtId="0" fontId="7" fillId="0" borderId="0" xfId="0" applyFont="1" applyBorder="1" applyAlignment="1" applyProtection="1">
      <alignment horizontal="center" vertical="center" wrapText="1"/>
      <protection hidden="1"/>
    </xf>
    <xf numFmtId="0" fontId="13" fillId="43" borderId="17" xfId="0" applyFont="1" applyFill="1" applyBorder="1" applyAlignment="1" applyProtection="1">
      <alignment horizontal="left"/>
      <protection hidden="1"/>
    </xf>
    <xf numFmtId="17" fontId="71" fillId="44" borderId="0" xfId="0" applyNumberFormat="1" applyFont="1" applyFill="1" applyAlignment="1" applyProtection="1">
      <alignment vertical="top"/>
      <protection hidden="1"/>
    </xf>
    <xf numFmtId="0" fontId="214" fillId="0" borderId="0" xfId="0" applyFont="1" applyAlignment="1" applyProtection="1">
      <alignment/>
      <protection hidden="1"/>
    </xf>
    <xf numFmtId="0" fontId="215" fillId="36" borderId="0" xfId="54" applyFont="1" applyFill="1" applyBorder="1" applyAlignment="1" applyProtection="1">
      <alignment vertical="center"/>
      <protection hidden="1"/>
    </xf>
    <xf numFmtId="0" fontId="215" fillId="34" borderId="0" xfId="54" applyFont="1" applyFill="1" applyBorder="1" applyAlignment="1" applyProtection="1">
      <alignment vertical="center"/>
      <protection hidden="1"/>
    </xf>
    <xf numFmtId="0" fontId="215" fillId="45" borderId="0" xfId="54" applyFont="1" applyFill="1" applyBorder="1" applyAlignment="1" applyProtection="1">
      <alignment vertical="center"/>
      <protection hidden="1"/>
    </xf>
    <xf numFmtId="0" fontId="216" fillId="0" borderId="0" xfId="0" applyFont="1" applyFill="1" applyBorder="1" applyAlignment="1" applyProtection="1">
      <alignment/>
      <protection hidden="1"/>
    </xf>
    <xf numFmtId="0" fontId="72" fillId="33" borderId="0" xfId="0" applyFont="1" applyFill="1" applyBorder="1" applyAlignment="1" applyProtection="1">
      <alignment horizontal="center" vertical="center"/>
      <protection hidden="1"/>
    </xf>
    <xf numFmtId="0" fontId="72" fillId="33" borderId="0" xfId="0" applyFont="1" applyFill="1" applyBorder="1" applyAlignment="1" applyProtection="1">
      <alignment/>
      <protection hidden="1"/>
    </xf>
    <xf numFmtId="0" fontId="217" fillId="0" borderId="0" xfId="0" applyFont="1" applyBorder="1" applyAlignment="1" applyProtection="1">
      <alignment/>
      <protection hidden="1"/>
    </xf>
    <xf numFmtId="0" fontId="211" fillId="35" borderId="0" xfId="0" applyFont="1" applyFill="1" applyAlignment="1" applyProtection="1">
      <alignment horizontal="left"/>
      <protection hidden="1"/>
    </xf>
    <xf numFmtId="0" fontId="34" fillId="42" borderId="17" xfId="0" applyFont="1" applyFill="1" applyBorder="1" applyAlignment="1" applyProtection="1">
      <alignment horizontal="center" vertical="center"/>
      <protection hidden="1"/>
    </xf>
    <xf numFmtId="0" fontId="33" fillId="34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/>
      <protection hidden="1"/>
    </xf>
    <xf numFmtId="0" fontId="0" fillId="0" borderId="0" xfId="0" applyFont="1" applyBorder="1" applyAlignment="1" applyProtection="1">
      <alignment vertical="top"/>
      <protection hidden="1"/>
    </xf>
    <xf numFmtId="0" fontId="33" fillId="0" borderId="0" xfId="0" applyFont="1" applyFill="1" applyBorder="1" applyAlignment="1" applyProtection="1">
      <alignment horizontal="center"/>
      <protection hidden="1"/>
    </xf>
    <xf numFmtId="0" fontId="77" fillId="0" borderId="19" xfId="0" applyFont="1" applyBorder="1" applyAlignment="1" applyProtection="1">
      <alignment vertical="top"/>
      <protection hidden="1"/>
    </xf>
    <xf numFmtId="0" fontId="17" fillId="0" borderId="0" xfId="0" applyFont="1" applyBorder="1" applyAlignment="1" applyProtection="1">
      <alignment horizontal="center" vertical="center"/>
      <protection hidden="1"/>
    </xf>
    <xf numFmtId="0" fontId="38" fillId="0" borderId="0" xfId="0" applyFont="1" applyFill="1" applyBorder="1" applyAlignment="1" applyProtection="1">
      <alignment horizontal="left" vertical="top"/>
      <protection hidden="1"/>
    </xf>
    <xf numFmtId="0" fontId="7" fillId="0" borderId="0" xfId="0" applyFont="1" applyBorder="1" applyAlignment="1" applyProtection="1">
      <alignment vertical="center" wrapText="1"/>
      <protection hidden="1"/>
    </xf>
    <xf numFmtId="0" fontId="34" fillId="0" borderId="0" xfId="0" applyFont="1" applyBorder="1" applyAlignment="1" applyProtection="1">
      <alignment horizontal="center" vertical="center"/>
      <protection hidden="1"/>
    </xf>
    <xf numFmtId="0" fontId="34" fillId="0" borderId="0" xfId="0" applyFont="1" applyBorder="1" applyAlignment="1" applyProtection="1">
      <alignment vertical="center"/>
      <protection hidden="1"/>
    </xf>
    <xf numFmtId="0" fontId="34" fillId="0" borderId="0" xfId="0" applyFont="1" applyAlignment="1" applyProtection="1">
      <alignment/>
      <protection hidden="1"/>
    </xf>
    <xf numFmtId="0" fontId="34" fillId="0" borderId="14" xfId="0" applyFont="1" applyBorder="1" applyAlignment="1" applyProtection="1">
      <alignment/>
      <protection hidden="1"/>
    </xf>
    <xf numFmtId="0" fontId="17" fillId="0" borderId="0" xfId="0" applyFont="1" applyBorder="1" applyAlignment="1" applyProtection="1">
      <alignment horizontal="center"/>
      <protection hidden="1"/>
    </xf>
    <xf numFmtId="0" fontId="218" fillId="5" borderId="0" xfId="0" applyFont="1" applyFill="1" applyBorder="1" applyAlignment="1" applyProtection="1">
      <alignment horizontal="left" indent="2"/>
      <protection hidden="1"/>
    </xf>
    <xf numFmtId="0" fontId="34" fillId="0" borderId="20" xfId="0" applyFont="1" applyBorder="1" applyAlignment="1" applyProtection="1">
      <alignment vertical="top"/>
      <protection hidden="1"/>
    </xf>
    <xf numFmtId="0" fontId="97" fillId="41" borderId="0" xfId="0" applyFont="1" applyFill="1" applyAlignment="1">
      <alignment/>
    </xf>
    <xf numFmtId="0" fontId="219" fillId="41" borderId="0" xfId="0" applyFont="1" applyFill="1" applyAlignment="1">
      <alignment/>
    </xf>
    <xf numFmtId="0" fontId="33" fillId="0" borderId="0" xfId="0" applyFont="1" applyBorder="1" applyAlignment="1" applyProtection="1">
      <alignment horizontal="left" indent="1"/>
      <protection hidden="1"/>
    </xf>
    <xf numFmtId="0" fontId="44" fillId="0" borderId="14" xfId="0" applyFont="1" applyBorder="1" applyAlignment="1" applyProtection="1">
      <alignment horizontal="left" indent="1"/>
      <protection hidden="1"/>
    </xf>
    <xf numFmtId="0" fontId="33" fillId="0" borderId="0" xfId="0" applyFont="1" applyBorder="1" applyAlignment="1" applyProtection="1">
      <alignment horizontal="center"/>
      <protection hidden="1"/>
    </xf>
    <xf numFmtId="0" fontId="33" fillId="0" borderId="0" xfId="0" applyFont="1" applyBorder="1" applyAlignment="1" applyProtection="1">
      <alignment/>
      <protection hidden="1"/>
    </xf>
    <xf numFmtId="0" fontId="98" fillId="41" borderId="0" xfId="0" applyFont="1" applyFill="1" applyAlignment="1">
      <alignment/>
    </xf>
    <xf numFmtId="0" fontId="220" fillId="41" borderId="0" xfId="0" applyFont="1" applyFill="1" applyAlignment="1">
      <alignment/>
    </xf>
    <xf numFmtId="0" fontId="44" fillId="0" borderId="14" xfId="0" applyFont="1" applyBorder="1" applyAlignment="1" applyProtection="1">
      <alignment horizontal="right" indent="1"/>
      <protection hidden="1"/>
    </xf>
    <xf numFmtId="0" fontId="12" fillId="0" borderId="0" xfId="0" applyFont="1" applyAlignment="1" applyProtection="1">
      <alignment horizontal="right"/>
      <protection hidden="1"/>
    </xf>
    <xf numFmtId="0" fontId="12" fillId="35" borderId="0" xfId="0" applyFont="1" applyFill="1" applyAlignment="1" applyProtection="1">
      <alignment/>
      <protection hidden="1"/>
    </xf>
    <xf numFmtId="0" fontId="33" fillId="35" borderId="0" xfId="0" applyFont="1" applyFill="1" applyBorder="1" applyAlignment="1" applyProtection="1">
      <alignment horizontal="center" vertical="center" wrapText="1"/>
      <protection hidden="1"/>
    </xf>
    <xf numFmtId="0" fontId="221" fillId="33" borderId="12" xfId="0" applyFont="1" applyFill="1" applyBorder="1" applyAlignment="1" applyProtection="1">
      <alignment vertical="center"/>
      <protection hidden="1"/>
    </xf>
    <xf numFmtId="0" fontId="42" fillId="33" borderId="12" xfId="0" applyFont="1" applyFill="1" applyBorder="1" applyAlignment="1" applyProtection="1">
      <alignment vertical="center"/>
      <protection hidden="1"/>
    </xf>
    <xf numFmtId="0" fontId="222" fillId="33" borderId="12" xfId="0" applyFont="1" applyFill="1" applyBorder="1" applyAlignment="1" applyProtection="1">
      <alignment vertical="center"/>
      <protection hidden="1"/>
    </xf>
    <xf numFmtId="0" fontId="42" fillId="33" borderId="0" xfId="0" applyFont="1" applyFill="1" applyBorder="1" applyAlignment="1" applyProtection="1">
      <alignment vertical="center"/>
      <protection hidden="1"/>
    </xf>
    <xf numFmtId="0" fontId="214" fillId="33" borderId="0" xfId="0" applyFont="1" applyFill="1" applyBorder="1" applyAlignment="1" applyProtection="1">
      <alignment horizontal="center"/>
      <protection hidden="1"/>
    </xf>
    <xf numFmtId="0" fontId="0" fillId="33" borderId="0" xfId="0" applyFill="1" applyBorder="1" applyAlignment="1" applyProtection="1">
      <alignment horizontal="center"/>
      <protection hidden="1"/>
    </xf>
    <xf numFmtId="0" fontId="217" fillId="33" borderId="0" xfId="0" applyFont="1" applyFill="1" applyBorder="1" applyAlignment="1" applyProtection="1">
      <alignment horizontal="center"/>
      <protection hidden="1"/>
    </xf>
    <xf numFmtId="0" fontId="33" fillId="46" borderId="14" xfId="0" applyFont="1" applyFill="1" applyBorder="1" applyAlignment="1" applyProtection="1">
      <alignment horizontal="right" vertical="center"/>
      <protection locked="0"/>
    </xf>
    <xf numFmtId="0" fontId="15" fillId="0" borderId="14" xfId="0" applyFont="1" applyBorder="1" applyAlignment="1">
      <alignment horizontal="left" indent="1"/>
    </xf>
    <xf numFmtId="0" fontId="223" fillId="0" borderId="0" xfId="0" applyFont="1" applyAlignment="1" applyProtection="1">
      <alignment horizontal="left"/>
      <protection hidden="1"/>
    </xf>
    <xf numFmtId="0" fontId="12" fillId="0" borderId="0" xfId="0" applyFont="1" applyAlignment="1" applyProtection="1">
      <alignment horizontal="left"/>
      <protection hidden="1"/>
    </xf>
    <xf numFmtId="0" fontId="211" fillId="35" borderId="0" xfId="0" applyFont="1" applyFill="1" applyAlignment="1" applyProtection="1">
      <alignment horizontal="right"/>
      <protection hidden="1"/>
    </xf>
    <xf numFmtId="0" fontId="211" fillId="0" borderId="0" xfId="0" applyFont="1" applyFill="1" applyAlignment="1" applyProtection="1">
      <alignment horizontal="right"/>
      <protection hidden="1"/>
    </xf>
    <xf numFmtId="0" fontId="214" fillId="0" borderId="0" xfId="0" applyFont="1" applyAlignment="1" applyProtection="1">
      <alignment horizontal="center" vertical="center"/>
      <protection hidden="1"/>
    </xf>
    <xf numFmtId="0" fontId="224" fillId="3" borderId="0" xfId="0" applyFont="1" applyFill="1" applyAlignment="1" applyProtection="1">
      <alignment horizontal="center"/>
      <protection hidden="1"/>
    </xf>
    <xf numFmtId="0" fontId="224" fillId="3" borderId="0" xfId="0" applyFont="1" applyFill="1" applyAlignment="1" applyProtection="1">
      <alignment/>
      <protection hidden="1"/>
    </xf>
    <xf numFmtId="0" fontId="41" fillId="0" borderId="17" xfId="0" applyFont="1" applyBorder="1" applyAlignment="1" applyProtection="1">
      <alignment horizontal="right"/>
      <protection hidden="1"/>
    </xf>
    <xf numFmtId="0" fontId="0" fillId="0" borderId="17" xfId="0" applyFont="1" applyBorder="1" applyAlignment="1" applyProtection="1">
      <alignment horizontal="right"/>
      <protection hidden="1"/>
    </xf>
    <xf numFmtId="0" fontId="211" fillId="0" borderId="0" xfId="0" applyFont="1" applyFill="1" applyAlignment="1" applyProtection="1">
      <alignment horizontal="left"/>
      <protection hidden="1"/>
    </xf>
    <xf numFmtId="0" fontId="214" fillId="0" borderId="0" xfId="0" applyFont="1" applyBorder="1" applyAlignment="1" applyProtection="1">
      <alignment horizontal="right" vertical="center"/>
      <protection hidden="1"/>
    </xf>
    <xf numFmtId="0" fontId="214" fillId="0" borderId="0" xfId="0" applyFont="1" applyBorder="1" applyAlignment="1" applyProtection="1">
      <alignment horizontal="left" vertical="center"/>
      <protection hidden="1"/>
    </xf>
    <xf numFmtId="0" fontId="225" fillId="0" borderId="0" xfId="0" applyFont="1" applyBorder="1" applyAlignment="1" applyProtection="1">
      <alignment horizontal="right" vertical="center"/>
      <protection hidden="1"/>
    </xf>
    <xf numFmtId="0" fontId="225" fillId="0" borderId="0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/>
      <protection hidden="1"/>
    </xf>
    <xf numFmtId="0" fontId="32" fillId="0" borderId="17" xfId="0" applyFont="1" applyBorder="1" applyAlignment="1" applyProtection="1">
      <alignment vertical="top" wrapText="1"/>
      <protection hidden="1"/>
    </xf>
    <xf numFmtId="0" fontId="33" fillId="0" borderId="0" xfId="0" applyFont="1" applyBorder="1" applyAlignment="1" applyProtection="1">
      <alignment horizontal="left"/>
      <protection hidden="1"/>
    </xf>
    <xf numFmtId="0" fontId="226" fillId="0" borderId="12" xfId="0" applyFont="1" applyFill="1" applyBorder="1" applyAlignment="1" applyProtection="1">
      <alignment horizontal="left" vertical="center" indent="1"/>
      <protection hidden="1"/>
    </xf>
    <xf numFmtId="0" fontId="0" fillId="5" borderId="0" xfId="0" applyFill="1" applyAlignment="1" applyProtection="1">
      <alignment/>
      <protection hidden="1"/>
    </xf>
    <xf numFmtId="0" fontId="83" fillId="5" borderId="0" xfId="0" applyFont="1" applyFill="1" applyBorder="1" applyAlignment="1" applyProtection="1">
      <alignment vertical="top" wrapText="1"/>
      <protection hidden="1"/>
    </xf>
    <xf numFmtId="0" fontId="0" fillId="5" borderId="0" xfId="0" applyFill="1" applyBorder="1" applyAlignment="1" applyProtection="1">
      <alignment/>
      <protection hidden="1"/>
    </xf>
    <xf numFmtId="0" fontId="38" fillId="0" borderId="12" xfId="0" applyFont="1" applyFill="1" applyBorder="1" applyAlignment="1" applyProtection="1">
      <alignment horizontal="center" wrapText="1"/>
      <protection hidden="1"/>
    </xf>
    <xf numFmtId="0" fontId="17" fillId="0" borderId="0" xfId="0" applyFont="1" applyFill="1" applyBorder="1" applyAlignment="1" applyProtection="1">
      <alignment horizontal="center"/>
      <protection hidden="1"/>
    </xf>
    <xf numFmtId="0" fontId="38" fillId="0" borderId="13" xfId="0" applyFont="1" applyFill="1" applyBorder="1" applyAlignment="1" applyProtection="1">
      <alignment horizontal="center" vertical="top" wrapText="1"/>
      <protection hidden="1"/>
    </xf>
    <xf numFmtId="0" fontId="49" fillId="0" borderId="0" xfId="0" applyFont="1" applyFill="1" applyBorder="1" applyAlignment="1" applyProtection="1">
      <alignment horizontal="left" vertical="top"/>
      <protection hidden="1"/>
    </xf>
    <xf numFmtId="0" fontId="0" fillId="0" borderId="0" xfId="0" applyFill="1" applyAlignment="1" applyProtection="1" quotePrefix="1">
      <alignment/>
      <protection hidden="1"/>
    </xf>
    <xf numFmtId="0" fontId="84" fillId="0" borderId="0" xfId="0" applyFont="1" applyBorder="1" applyAlignment="1" applyProtection="1">
      <alignment/>
      <protection hidden="1"/>
    </xf>
    <xf numFmtId="0" fontId="16" fillId="0" borderId="0" xfId="0" applyFont="1" applyBorder="1" applyAlignment="1" applyProtection="1">
      <alignment vertical="top"/>
      <protection hidden="1"/>
    </xf>
    <xf numFmtId="49" fontId="85" fillId="0" borderId="14" xfId="0" applyNumberFormat="1" applyFont="1" applyBorder="1" applyAlignment="1" applyProtection="1">
      <alignment/>
      <protection hidden="1"/>
    </xf>
    <xf numFmtId="0" fontId="100" fillId="0" borderId="0" xfId="0" applyFont="1" applyAlignment="1" applyProtection="1">
      <alignment horizontal="left" vertical="top" indent="3"/>
      <protection hidden="1"/>
    </xf>
    <xf numFmtId="164" fontId="33" fillId="33" borderId="14" xfId="0" applyNumberFormat="1" applyFont="1" applyFill="1" applyBorder="1" applyAlignment="1" applyProtection="1">
      <alignment horizontal="center" vertical="center"/>
      <protection hidden="1" locked="0"/>
    </xf>
    <xf numFmtId="14" fontId="227" fillId="0" borderId="0" xfId="0" applyNumberFormat="1" applyFont="1" applyFill="1" applyBorder="1" applyAlignment="1" applyProtection="1">
      <alignment horizontal="right" vertical="center"/>
      <protection hidden="1" locked="0"/>
    </xf>
    <xf numFmtId="164" fontId="228" fillId="33" borderId="14" xfId="0" applyNumberFormat="1" applyFont="1" applyFill="1" applyBorder="1" applyAlignment="1" applyProtection="1">
      <alignment horizontal="center" vertical="center"/>
      <protection hidden="1" locked="0"/>
    </xf>
    <xf numFmtId="0" fontId="229" fillId="0" borderId="13" xfId="0" applyFont="1" applyBorder="1" applyAlignment="1" applyProtection="1">
      <alignment vertical="top"/>
      <protection hidden="1"/>
    </xf>
    <xf numFmtId="3" fontId="0" fillId="0" borderId="0" xfId="0" applyNumberFormat="1" applyAlignment="1" applyProtection="1">
      <alignment/>
      <protection hidden="1"/>
    </xf>
    <xf numFmtId="0" fontId="211" fillId="35" borderId="0" xfId="0" applyFont="1" applyFill="1" applyAlignment="1" applyProtection="1">
      <alignment horizontal="center"/>
      <protection hidden="1"/>
    </xf>
    <xf numFmtId="0" fontId="230" fillId="0" borderId="0" xfId="0" applyFont="1" applyFill="1" applyAlignment="1" applyProtection="1">
      <alignment horizontal="left"/>
      <protection hidden="1"/>
    </xf>
    <xf numFmtId="0" fontId="231" fillId="0" borderId="12" xfId="0" applyFont="1" applyFill="1" applyBorder="1" applyAlignment="1" applyProtection="1">
      <alignment horizontal="left" vertical="center" indent="1"/>
      <protection hidden="1"/>
    </xf>
    <xf numFmtId="0" fontId="232" fillId="0" borderId="12" xfId="0" applyFont="1" applyFill="1" applyBorder="1" applyAlignment="1" applyProtection="1">
      <alignment horizontal="right" vertical="center" indent="1"/>
      <protection hidden="1"/>
    </xf>
    <xf numFmtId="0" fontId="232" fillId="0" borderId="0" xfId="0" applyFont="1" applyFill="1" applyBorder="1" applyAlignment="1" applyProtection="1">
      <alignment horizontal="right" vertical="center" indent="1"/>
      <protection hidden="1"/>
    </xf>
    <xf numFmtId="0" fontId="18" fillId="0" borderId="0" xfId="0" applyFont="1" applyFill="1" applyBorder="1" applyAlignment="1" applyProtection="1">
      <alignment horizontal="left" vertical="center" indent="1"/>
      <protection hidden="1"/>
    </xf>
    <xf numFmtId="0" fontId="17" fillId="34" borderId="13" xfId="0" applyFont="1" applyFill="1" applyBorder="1" applyAlignment="1" applyProtection="1">
      <alignment vertical="center"/>
      <protection hidden="1"/>
    </xf>
    <xf numFmtId="0" fontId="0" fillId="0" borderId="14" xfId="0" applyFont="1" applyBorder="1" applyAlignment="1" applyProtection="1">
      <alignment/>
      <protection hidden="1"/>
    </xf>
    <xf numFmtId="0" fontId="44" fillId="0" borderId="14" xfId="0" applyFont="1" applyBorder="1" applyAlignment="1" applyProtection="1">
      <alignment horizontal="center"/>
      <protection hidden="1"/>
    </xf>
    <xf numFmtId="0" fontId="17" fillId="0" borderId="0" xfId="0" applyFont="1" applyBorder="1" applyAlignment="1" applyProtection="1">
      <alignment horizontal="right"/>
      <protection hidden="1"/>
    </xf>
    <xf numFmtId="0" fontId="0" fillId="0" borderId="26" xfId="0" applyFill="1" applyBorder="1" applyAlignment="1" applyProtection="1">
      <alignment/>
      <protection hidden="1"/>
    </xf>
    <xf numFmtId="0" fontId="0" fillId="0" borderId="12" xfId="0" applyFill="1" applyBorder="1" applyAlignment="1" applyProtection="1">
      <alignment/>
      <protection hidden="1"/>
    </xf>
    <xf numFmtId="0" fontId="9" fillId="0" borderId="0" xfId="42" applyFill="1" applyBorder="1" applyAlignment="1" applyProtection="1">
      <alignment/>
      <protection hidden="1"/>
    </xf>
    <xf numFmtId="0" fontId="218" fillId="5" borderId="0" xfId="0" applyFont="1" applyFill="1" applyBorder="1" applyAlignment="1" applyProtection="1">
      <alignment horizontal="left"/>
      <protection hidden="1"/>
    </xf>
    <xf numFmtId="0" fontId="32" fillId="0" borderId="12" xfId="0" applyFont="1" applyBorder="1" applyAlignment="1">
      <alignment vertical="top" wrapText="1"/>
    </xf>
    <xf numFmtId="0" fontId="32" fillId="0" borderId="0" xfId="0" applyFont="1" applyBorder="1" applyAlignment="1">
      <alignment vertical="top" wrapText="1"/>
    </xf>
    <xf numFmtId="0" fontId="32" fillId="0" borderId="23" xfId="0" applyFont="1" applyBorder="1" applyAlignment="1">
      <alignment vertical="top" wrapText="1"/>
    </xf>
    <xf numFmtId="0" fontId="32" fillId="0" borderId="14" xfId="0" applyFont="1" applyBorder="1" applyAlignment="1">
      <alignment vertical="top" wrapText="1"/>
    </xf>
    <xf numFmtId="0" fontId="0" fillId="0" borderId="12" xfId="0" applyBorder="1" applyAlignment="1" applyProtection="1">
      <alignment vertical="center"/>
      <protection hidden="1"/>
    </xf>
    <xf numFmtId="0" fontId="16" fillId="47" borderId="12" xfId="0" applyFont="1" applyFill="1" applyBorder="1" applyAlignment="1" applyProtection="1">
      <alignment horizontal="left" vertical="top" indent="1"/>
      <protection hidden="1"/>
    </xf>
    <xf numFmtId="0" fontId="233" fillId="47" borderId="0" xfId="0" applyFont="1" applyFill="1" applyBorder="1" applyAlignment="1" applyProtection="1">
      <alignment horizontal="center" vertical="center"/>
      <protection hidden="1"/>
    </xf>
    <xf numFmtId="0" fontId="233" fillId="47" borderId="0" xfId="0" applyFont="1" applyFill="1" applyBorder="1" applyAlignment="1" applyProtection="1">
      <alignment horizontal="center" vertical="top"/>
      <protection hidden="1"/>
    </xf>
    <xf numFmtId="0" fontId="17" fillId="47" borderId="13" xfId="0" applyFont="1" applyFill="1" applyBorder="1" applyAlignment="1" applyProtection="1">
      <alignment vertical="top"/>
      <protection hidden="1"/>
    </xf>
    <xf numFmtId="0" fontId="0" fillId="47" borderId="13" xfId="0" applyFill="1" applyBorder="1" applyAlignment="1" applyProtection="1">
      <alignment/>
      <protection hidden="1"/>
    </xf>
    <xf numFmtId="0" fontId="49" fillId="33" borderId="0" xfId="0" applyFont="1" applyFill="1" applyBorder="1" applyAlignment="1" applyProtection="1">
      <alignment wrapText="1"/>
      <protection hidden="1"/>
    </xf>
    <xf numFmtId="0" fontId="234" fillId="0" borderId="12" xfId="0" applyFont="1" applyBorder="1" applyAlignment="1" applyProtection="1">
      <alignment horizontal="left"/>
      <protection hidden="1"/>
    </xf>
    <xf numFmtId="0" fontId="230" fillId="48" borderId="0" xfId="0" applyFont="1" applyFill="1" applyAlignment="1" applyProtection="1">
      <alignment horizontal="left"/>
      <protection hidden="1"/>
    </xf>
    <xf numFmtId="0" fontId="235" fillId="47" borderId="23" xfId="0" applyFont="1" applyFill="1" applyBorder="1" applyAlignment="1" applyProtection="1">
      <alignment horizontal="center" vertical="center" wrapText="1"/>
      <protection hidden="1"/>
    </xf>
    <xf numFmtId="0" fontId="234" fillId="0" borderId="0" xfId="0" applyFont="1" applyBorder="1" applyAlignment="1" applyProtection="1">
      <alignment/>
      <protection hidden="1"/>
    </xf>
    <xf numFmtId="0" fontId="236" fillId="0" borderId="0" xfId="0" applyFont="1" applyBorder="1" applyAlignment="1" applyProtection="1">
      <alignment horizontal="left" vertical="top" wrapText="1" indent="1"/>
      <protection hidden="1"/>
    </xf>
    <xf numFmtId="0" fontId="237" fillId="0" borderId="17" xfId="0" applyFont="1" applyBorder="1" applyAlignment="1" applyProtection="1">
      <alignment vertical="top" wrapText="1"/>
      <protection hidden="1"/>
    </xf>
    <xf numFmtId="0" fontId="12" fillId="0" borderId="17" xfId="0" applyFont="1" applyBorder="1" applyAlignment="1" applyProtection="1">
      <alignment vertical="top" wrapText="1"/>
      <protection hidden="1"/>
    </xf>
    <xf numFmtId="0" fontId="72" fillId="3" borderId="13" xfId="0" applyFont="1" applyFill="1" applyBorder="1" applyAlignment="1" applyProtection="1">
      <alignment horizontal="left" vertical="center"/>
      <protection hidden="1"/>
    </xf>
    <xf numFmtId="0" fontId="0" fillId="3" borderId="0" xfId="0" applyFill="1" applyBorder="1" applyAlignment="1" applyProtection="1">
      <alignment wrapText="1"/>
      <protection hidden="1"/>
    </xf>
    <xf numFmtId="0" fontId="235" fillId="3" borderId="23" xfId="0" applyFont="1" applyFill="1" applyBorder="1" applyAlignment="1" applyProtection="1">
      <alignment horizontal="center" vertical="center" wrapText="1"/>
      <protection hidden="1"/>
    </xf>
    <xf numFmtId="0" fontId="230" fillId="0" borderId="0" xfId="0" applyFont="1" applyFill="1" applyAlignment="1" applyProtection="1">
      <alignment horizontal="center" vertical="top" wrapText="1"/>
      <protection hidden="1"/>
    </xf>
    <xf numFmtId="0" fontId="238" fillId="47" borderId="23" xfId="0" applyFont="1" applyFill="1" applyBorder="1" applyAlignment="1" applyProtection="1">
      <alignment horizontal="left" vertical="center"/>
      <protection hidden="1"/>
    </xf>
    <xf numFmtId="0" fontId="94" fillId="0" borderId="0" xfId="0" applyFont="1" applyBorder="1" applyAlignment="1" applyProtection="1">
      <alignment horizontal="center" vertical="top" wrapText="1"/>
      <protection hidden="1"/>
    </xf>
    <xf numFmtId="0" fontId="93" fillId="0" borderId="0" xfId="0" applyFont="1" applyBorder="1" applyAlignment="1" applyProtection="1">
      <alignment vertical="top" wrapText="1"/>
      <protection hidden="1"/>
    </xf>
    <xf numFmtId="0" fontId="94" fillId="0" borderId="0" xfId="0" applyFont="1" applyBorder="1" applyAlignment="1" applyProtection="1">
      <alignment vertical="top" wrapText="1"/>
      <protection hidden="1"/>
    </xf>
    <xf numFmtId="0" fontId="237" fillId="0" borderId="0" xfId="0" applyFont="1" applyBorder="1" applyAlignment="1" applyProtection="1">
      <alignment vertical="top" wrapText="1"/>
      <protection hidden="1"/>
    </xf>
    <xf numFmtId="0" fontId="239" fillId="0" borderId="14" xfId="0" applyFont="1" applyBorder="1" applyAlignment="1" applyProtection="1">
      <alignment wrapText="1"/>
      <protection hidden="1"/>
    </xf>
    <xf numFmtId="0" fontId="240" fillId="0" borderId="0" xfId="0" applyFont="1" applyAlignment="1" applyProtection="1">
      <alignment horizontal="right"/>
      <protection hidden="1"/>
    </xf>
    <xf numFmtId="0" fontId="3" fillId="5" borderId="0" xfId="0" applyFont="1" applyFill="1" applyAlignment="1" applyProtection="1">
      <alignment/>
      <protection hidden="1"/>
    </xf>
    <xf numFmtId="0" fontId="3" fillId="5" borderId="0" xfId="0" applyFont="1" applyFill="1" applyBorder="1" applyAlignment="1" applyProtection="1">
      <alignment horizontal="center"/>
      <protection hidden="1"/>
    </xf>
    <xf numFmtId="0" fontId="93" fillId="0" borderId="17" xfId="0" applyFont="1" applyBorder="1" applyAlignment="1" applyProtection="1">
      <alignment vertical="top" wrapText="1"/>
      <protection hidden="1"/>
    </xf>
    <xf numFmtId="0" fontId="0" fillId="0" borderId="0" xfId="0" applyBorder="1" applyAlignment="1" applyProtection="1">
      <alignment vertical="top"/>
      <protection hidden="1"/>
    </xf>
    <xf numFmtId="0" fontId="241" fillId="23" borderId="0" xfId="0" applyFont="1" applyFill="1" applyAlignment="1" applyProtection="1">
      <alignment/>
      <protection hidden="1"/>
    </xf>
    <xf numFmtId="0" fontId="242" fillId="0" borderId="27" xfId="0" applyFont="1" applyBorder="1" applyAlignment="1" applyProtection="1">
      <alignment horizontal="center" vertical="center" wrapText="1"/>
      <protection hidden="1"/>
    </xf>
    <xf numFmtId="0" fontId="12" fillId="0" borderId="28" xfId="0" applyFont="1" applyBorder="1" applyAlignment="1" applyProtection="1">
      <alignment horizontal="center" vertical="center" wrapText="1"/>
      <protection hidden="1"/>
    </xf>
    <xf numFmtId="17" fontId="71" fillId="5" borderId="0" xfId="0" applyNumberFormat="1" applyFont="1" applyFill="1" applyAlignment="1" applyProtection="1">
      <alignment vertical="top"/>
      <protection hidden="1"/>
    </xf>
    <xf numFmtId="0" fontId="243" fillId="5" borderId="0" xfId="0" applyFont="1" applyFill="1" applyAlignment="1">
      <alignment horizontal="center"/>
    </xf>
    <xf numFmtId="0" fontId="0" fillId="5" borderId="14" xfId="0" applyFont="1" applyFill="1" applyBorder="1" applyAlignment="1" applyProtection="1">
      <alignment vertical="top"/>
      <protection hidden="1"/>
    </xf>
    <xf numFmtId="0" fontId="18" fillId="5" borderId="14" xfId="0" applyFont="1" applyFill="1" applyBorder="1" applyAlignment="1" applyProtection="1">
      <alignment vertical="top"/>
      <protection hidden="1"/>
    </xf>
    <xf numFmtId="0" fontId="0" fillId="5" borderId="20" xfId="0" applyFont="1" applyFill="1" applyBorder="1" applyAlignment="1" applyProtection="1">
      <alignment vertical="top"/>
      <protection hidden="1"/>
    </xf>
    <xf numFmtId="0" fontId="18" fillId="5" borderId="20" xfId="0" applyFont="1" applyFill="1" applyBorder="1" applyAlignment="1" applyProtection="1">
      <alignment vertical="top"/>
      <protection hidden="1"/>
    </xf>
    <xf numFmtId="0" fontId="0" fillId="5" borderId="20" xfId="0" applyFill="1" applyBorder="1" applyAlignment="1" applyProtection="1">
      <alignment vertical="top"/>
      <protection hidden="1"/>
    </xf>
    <xf numFmtId="0" fontId="244" fillId="5" borderId="20" xfId="0" applyFont="1" applyFill="1" applyBorder="1" applyAlignment="1" applyProtection="1">
      <alignment vertical="top"/>
      <protection hidden="1"/>
    </xf>
    <xf numFmtId="0" fontId="0" fillId="5" borderId="0" xfId="0" applyFont="1" applyFill="1" applyBorder="1" applyAlignment="1" applyProtection="1">
      <alignment vertical="top"/>
      <protection hidden="1"/>
    </xf>
    <xf numFmtId="0" fontId="18" fillId="5" borderId="0" xfId="0" applyFont="1" applyFill="1" applyBorder="1" applyAlignment="1" applyProtection="1">
      <alignment vertical="top"/>
      <protection hidden="1"/>
    </xf>
    <xf numFmtId="49" fontId="0" fillId="5" borderId="0" xfId="0" applyNumberFormat="1" applyFont="1" applyFill="1" applyAlignment="1" applyProtection="1">
      <alignment/>
      <protection hidden="1"/>
    </xf>
    <xf numFmtId="0" fontId="100" fillId="5" borderId="0" xfId="0" applyFont="1" applyFill="1" applyAlignment="1" applyProtection="1">
      <alignment horizontal="left" vertical="top" indent="3"/>
      <protection hidden="1"/>
    </xf>
    <xf numFmtId="0" fontId="18" fillId="0" borderId="14" xfId="0" applyFont="1" applyBorder="1" applyAlignment="1" applyProtection="1">
      <alignment/>
      <protection hidden="1"/>
    </xf>
    <xf numFmtId="0" fontId="18" fillId="0" borderId="14" xfId="0" applyFont="1" applyBorder="1" applyAlignment="1" applyProtection="1">
      <alignment horizontal="center"/>
      <protection hidden="1"/>
    </xf>
    <xf numFmtId="3" fontId="72" fillId="0" borderId="0" xfId="0" applyNumberFormat="1" applyFont="1" applyBorder="1" applyAlignment="1" applyProtection="1">
      <alignment horizontal="right" vertical="center"/>
      <protection hidden="1"/>
    </xf>
    <xf numFmtId="17" fontId="113" fillId="5" borderId="0" xfId="0" applyNumberFormat="1" applyFont="1" applyFill="1" applyAlignment="1" applyProtection="1">
      <alignment vertical="top"/>
      <protection hidden="1"/>
    </xf>
    <xf numFmtId="17" fontId="211" fillId="5" borderId="0" xfId="0" applyNumberFormat="1" applyFont="1" applyFill="1" applyAlignment="1" applyProtection="1">
      <alignment horizontal="left"/>
      <protection hidden="1"/>
    </xf>
    <xf numFmtId="14" fontId="12" fillId="37" borderId="0" xfId="0" applyNumberFormat="1" applyFont="1" applyFill="1" applyBorder="1" applyAlignment="1" applyProtection="1">
      <alignment/>
      <protection hidden="1"/>
    </xf>
    <xf numFmtId="0" fontId="0" fillId="37" borderId="0" xfId="0" applyFill="1" applyBorder="1" applyAlignment="1" applyProtection="1">
      <alignment/>
      <protection hidden="1"/>
    </xf>
    <xf numFmtId="0" fontId="235" fillId="47" borderId="14" xfId="0" applyFont="1" applyFill="1" applyBorder="1" applyAlignment="1" applyProtection="1">
      <alignment horizontal="center" vertical="center" wrapText="1"/>
      <protection hidden="1"/>
    </xf>
    <xf numFmtId="0" fontId="16" fillId="0" borderId="12" xfId="0" applyFont="1" applyFill="1" applyBorder="1" applyAlignment="1" applyProtection="1">
      <alignment horizontal="right" vertical="top"/>
      <protection hidden="1"/>
    </xf>
    <xf numFmtId="0" fontId="245" fillId="0" borderId="0" xfId="0" applyFont="1" applyBorder="1" applyAlignment="1" applyProtection="1">
      <alignment horizontal="left" vertical="center"/>
      <protection hidden="1"/>
    </xf>
    <xf numFmtId="0" fontId="0" fillId="0" borderId="0" xfId="0" applyBorder="1" applyAlignment="1" applyProtection="1">
      <alignment horizontal="left"/>
      <protection hidden="1"/>
    </xf>
    <xf numFmtId="0" fontId="82" fillId="0" borderId="13" xfId="0" applyFont="1" applyBorder="1" applyAlignment="1" applyProtection="1">
      <alignment horizontal="right" vertical="top"/>
      <protection hidden="1"/>
    </xf>
    <xf numFmtId="0" fontId="16" fillId="0" borderId="13" xfId="0" applyFont="1" applyFill="1" applyBorder="1" applyAlignment="1" applyProtection="1">
      <alignment horizontal="left" vertical="top" indent="1"/>
      <protection hidden="1"/>
    </xf>
    <xf numFmtId="0" fontId="230" fillId="47" borderId="0" xfId="0" applyFont="1" applyFill="1" applyBorder="1" applyAlignment="1" applyProtection="1">
      <alignment horizontal="right"/>
      <protection hidden="1"/>
    </xf>
    <xf numFmtId="0" fontId="246" fillId="47" borderId="0" xfId="0" applyFont="1" applyFill="1" applyBorder="1" applyAlignment="1" applyProtection="1">
      <alignment horizontal="left"/>
      <protection hidden="1"/>
    </xf>
    <xf numFmtId="0" fontId="84" fillId="48" borderId="0" xfId="0" applyFont="1" applyFill="1" applyBorder="1" applyAlignment="1" applyProtection="1">
      <alignment horizontal="left"/>
      <protection hidden="1"/>
    </xf>
    <xf numFmtId="0" fontId="230" fillId="47" borderId="0" xfId="0" applyFont="1" applyFill="1" applyBorder="1" applyAlignment="1" applyProtection="1">
      <alignment horizontal="left" vertical="center"/>
      <protection hidden="1"/>
    </xf>
    <xf numFmtId="0" fontId="230" fillId="48" borderId="0" xfId="0" applyFont="1" applyFill="1" applyBorder="1" applyAlignment="1" applyProtection="1">
      <alignment horizontal="left" vertical="center"/>
      <protection hidden="1"/>
    </xf>
    <xf numFmtId="0" fontId="0" fillId="47" borderId="12" xfId="0" applyFill="1" applyBorder="1" applyAlignment="1" applyProtection="1">
      <alignment/>
      <protection hidden="1"/>
    </xf>
    <xf numFmtId="0" fontId="246" fillId="47" borderId="0" xfId="0" applyFont="1" applyFill="1" applyBorder="1" applyAlignment="1" applyProtection="1">
      <alignment horizontal="left" vertical="top"/>
      <protection hidden="1"/>
    </xf>
    <xf numFmtId="0" fontId="230" fillId="48" borderId="0" xfId="0" applyFont="1" applyFill="1" applyBorder="1" applyAlignment="1" applyProtection="1">
      <alignment horizontal="left" vertical="top"/>
      <protection hidden="1"/>
    </xf>
    <xf numFmtId="0" fontId="247" fillId="0" borderId="12" xfId="0" applyFont="1" applyBorder="1" applyAlignment="1" applyProtection="1">
      <alignment/>
      <protection hidden="1"/>
    </xf>
    <xf numFmtId="0" fontId="247" fillId="0" borderId="0" xfId="0" applyFont="1" applyBorder="1" applyAlignment="1" applyProtection="1">
      <alignment/>
      <protection hidden="1"/>
    </xf>
    <xf numFmtId="0" fontId="248" fillId="47" borderId="12" xfId="0" applyFont="1" applyFill="1" applyBorder="1" applyAlignment="1" applyProtection="1">
      <alignment horizontal="right"/>
      <protection hidden="1"/>
    </xf>
    <xf numFmtId="0" fontId="217" fillId="0" borderId="12" xfId="0" applyFont="1" applyBorder="1" applyAlignment="1" applyProtection="1">
      <alignment/>
      <protection hidden="1"/>
    </xf>
    <xf numFmtId="0" fontId="217" fillId="0" borderId="13" xfId="0" applyFont="1" applyBorder="1" applyAlignment="1" applyProtection="1">
      <alignment/>
      <protection hidden="1"/>
    </xf>
    <xf numFmtId="0" fontId="17" fillId="34" borderId="22" xfId="0" applyFont="1" applyFill="1" applyBorder="1" applyAlignment="1" applyProtection="1">
      <alignment horizontal="center" vertical="top"/>
      <protection hidden="1"/>
    </xf>
    <xf numFmtId="0" fontId="7" fillId="5" borderId="12" xfId="0" applyFont="1" applyFill="1" applyBorder="1" applyAlignment="1" applyProtection="1">
      <alignment horizontal="left" vertical="top"/>
      <protection hidden="1"/>
    </xf>
    <xf numFmtId="0" fontId="8" fillId="5" borderId="0" xfId="0" applyFont="1" applyFill="1" applyBorder="1" applyAlignment="1" applyProtection="1">
      <alignment/>
      <protection hidden="1"/>
    </xf>
    <xf numFmtId="0" fontId="0" fillId="5" borderId="26" xfId="0" applyFill="1" applyBorder="1" applyAlignment="1" applyProtection="1">
      <alignment/>
      <protection hidden="1"/>
    </xf>
    <xf numFmtId="1" fontId="0" fillId="5" borderId="0" xfId="0" applyNumberFormat="1" applyFill="1" applyBorder="1" applyAlignment="1" applyProtection="1">
      <alignment/>
      <protection hidden="1"/>
    </xf>
    <xf numFmtId="0" fontId="0" fillId="5" borderId="12" xfId="0" applyFill="1" applyBorder="1" applyAlignment="1" applyProtection="1">
      <alignment/>
      <protection hidden="1"/>
    </xf>
    <xf numFmtId="0" fontId="0" fillId="5" borderId="13" xfId="0" applyFill="1" applyBorder="1" applyAlignment="1" applyProtection="1">
      <alignment/>
      <protection hidden="1"/>
    </xf>
    <xf numFmtId="0" fontId="15" fillId="5" borderId="12" xfId="0" applyFont="1" applyFill="1" applyBorder="1" applyAlignment="1" applyProtection="1">
      <alignment horizontal="right" vertical="top" indent="1"/>
      <protection hidden="1"/>
    </xf>
    <xf numFmtId="0" fontId="0" fillId="5" borderId="18" xfId="0" applyFill="1" applyBorder="1" applyAlignment="1" applyProtection="1">
      <alignment/>
      <protection hidden="1"/>
    </xf>
    <xf numFmtId="0" fontId="9" fillId="5" borderId="0" xfId="42" applyFill="1" applyBorder="1" applyAlignment="1" applyProtection="1">
      <alignment/>
      <protection hidden="1"/>
    </xf>
    <xf numFmtId="0" fontId="17" fillId="2" borderId="14" xfId="0" applyFont="1" applyFill="1" applyBorder="1" applyAlignment="1" applyProtection="1">
      <alignment horizontal="center" vertical="top"/>
      <protection locked="0"/>
    </xf>
    <xf numFmtId="0" fontId="249" fillId="5" borderId="15" xfId="42" applyFont="1" applyFill="1" applyBorder="1" applyAlignment="1" applyProtection="1">
      <alignment horizontal="center"/>
      <protection hidden="1"/>
    </xf>
    <xf numFmtId="0" fontId="249" fillId="5" borderId="12" xfId="42" applyFont="1" applyFill="1" applyBorder="1" applyAlignment="1" applyProtection="1">
      <alignment horizontal="center"/>
      <protection hidden="1"/>
    </xf>
    <xf numFmtId="0" fontId="249" fillId="5" borderId="23" xfId="42" applyFont="1" applyFill="1" applyBorder="1" applyAlignment="1" applyProtection="1">
      <alignment horizontal="center"/>
      <protection hidden="1"/>
    </xf>
    <xf numFmtId="1" fontId="55" fillId="2" borderId="14" xfId="0" applyNumberFormat="1" applyFont="1" applyFill="1" applyBorder="1" applyAlignment="1" applyProtection="1">
      <alignment horizontal="center"/>
      <protection locked="0"/>
    </xf>
    <xf numFmtId="1" fontId="55" fillId="2" borderId="14" xfId="0" applyNumberFormat="1" applyFont="1" applyFill="1" applyBorder="1" applyAlignment="1" applyProtection="1">
      <alignment horizontal="left"/>
      <protection locked="0"/>
    </xf>
    <xf numFmtId="17" fontId="6" fillId="5" borderId="0" xfId="0" applyNumberFormat="1" applyFont="1" applyFill="1" applyAlignment="1" applyProtection="1">
      <alignment/>
      <protection hidden="1"/>
    </xf>
    <xf numFmtId="0" fontId="0" fillId="0" borderId="13" xfId="0" applyFont="1" applyBorder="1" applyAlignment="1" applyProtection="1">
      <alignment/>
      <protection hidden="1"/>
    </xf>
    <xf numFmtId="0" fontId="0" fillId="0" borderId="15" xfId="0" applyFont="1" applyFill="1" applyBorder="1" applyAlignment="1" applyProtection="1">
      <alignment/>
      <protection hidden="1"/>
    </xf>
    <xf numFmtId="0" fontId="35" fillId="0" borderId="19" xfId="0" applyFont="1" applyFill="1" applyBorder="1" applyAlignment="1" applyProtection="1">
      <alignment/>
      <protection hidden="1"/>
    </xf>
    <xf numFmtId="0" fontId="0" fillId="0" borderId="19" xfId="0" applyFont="1" applyFill="1" applyBorder="1" applyAlignment="1" applyProtection="1">
      <alignment/>
      <protection hidden="1"/>
    </xf>
    <xf numFmtId="0" fontId="54" fillId="0" borderId="19" xfId="0" applyFont="1" applyFill="1" applyBorder="1" applyAlignment="1" applyProtection="1">
      <alignment horizontal="right"/>
      <protection hidden="1"/>
    </xf>
    <xf numFmtId="0" fontId="51" fillId="0" borderId="19" xfId="0" applyFont="1" applyFill="1" applyBorder="1" applyAlignment="1" applyProtection="1">
      <alignment horizontal="center"/>
      <protection hidden="1"/>
    </xf>
    <xf numFmtId="0" fontId="54" fillId="0" borderId="19" xfId="0" applyFont="1" applyFill="1" applyBorder="1" applyAlignment="1" applyProtection="1">
      <alignment/>
      <protection hidden="1"/>
    </xf>
    <xf numFmtId="0" fontId="0" fillId="0" borderId="19" xfId="0" applyFont="1" applyFill="1" applyBorder="1" applyAlignment="1" applyProtection="1">
      <alignment horizontal="left"/>
      <protection hidden="1"/>
    </xf>
    <xf numFmtId="0" fontId="0" fillId="0" borderId="12" xfId="0" applyFont="1" applyFill="1" applyBorder="1" applyAlignment="1" applyProtection="1">
      <alignment vertical="top"/>
      <protection hidden="1"/>
    </xf>
    <xf numFmtId="0" fontId="0" fillId="0" borderId="0" xfId="0" applyFont="1" applyFill="1" applyBorder="1" applyAlignment="1" applyProtection="1">
      <alignment vertical="top"/>
      <protection hidden="1"/>
    </xf>
    <xf numFmtId="0" fontId="41" fillId="0" borderId="0" xfId="0" applyFont="1" applyFill="1" applyBorder="1" applyAlignment="1" applyProtection="1">
      <alignment vertical="top"/>
      <protection hidden="1"/>
    </xf>
    <xf numFmtId="0" fontId="84" fillId="0" borderId="13" xfId="0" applyFont="1" applyFill="1" applyBorder="1" applyAlignment="1" applyProtection="1">
      <alignment horizontal="right" vertical="top"/>
      <protection hidden="1"/>
    </xf>
    <xf numFmtId="0" fontId="0" fillId="0" borderId="23" xfId="0" applyFill="1" applyBorder="1" applyAlignment="1" applyProtection="1">
      <alignment/>
      <protection hidden="1"/>
    </xf>
    <xf numFmtId="0" fontId="0" fillId="0" borderId="14" xfId="0" applyFill="1" applyBorder="1" applyAlignment="1" applyProtection="1">
      <alignment/>
      <protection hidden="1"/>
    </xf>
    <xf numFmtId="0" fontId="250" fillId="5" borderId="0" xfId="0" applyFont="1" applyFill="1" applyBorder="1" applyAlignment="1" applyProtection="1">
      <alignment horizontal="center" vertical="center"/>
      <protection hidden="1"/>
    </xf>
    <xf numFmtId="0" fontId="87" fillId="5" borderId="0" xfId="0" applyFont="1" applyFill="1" applyBorder="1" applyAlignment="1" applyProtection="1">
      <alignment vertical="center"/>
      <protection hidden="1"/>
    </xf>
    <xf numFmtId="0" fontId="251" fillId="0" borderId="17" xfId="0" applyFont="1" applyBorder="1" applyAlignment="1" applyProtection="1">
      <alignment/>
      <protection locked="0"/>
    </xf>
    <xf numFmtId="0" fontId="252" fillId="0" borderId="0" xfId="0" applyFont="1" applyAlignment="1" applyProtection="1">
      <alignment/>
      <protection hidden="1"/>
    </xf>
    <xf numFmtId="0" fontId="253" fillId="0" borderId="0" xfId="0" applyFont="1" applyFill="1" applyBorder="1" applyAlignment="1" applyProtection="1">
      <alignment vertical="center"/>
      <protection hidden="1"/>
    </xf>
    <xf numFmtId="0" fontId="32" fillId="4" borderId="12" xfId="0" applyFont="1" applyFill="1" applyBorder="1" applyAlignment="1" applyProtection="1">
      <alignment horizontal="right" vertical="top"/>
      <protection hidden="1"/>
    </xf>
    <xf numFmtId="0" fontId="21" fillId="0" borderId="0" xfId="0" applyFont="1" applyFill="1" applyBorder="1" applyAlignment="1" applyProtection="1">
      <alignment horizontal="right" vertical="top" indent="1"/>
      <protection hidden="1"/>
    </xf>
    <xf numFmtId="0" fontId="5" fillId="0" borderId="14" xfId="0" applyFont="1" applyBorder="1" applyAlignment="1" applyProtection="1">
      <alignment/>
      <protection hidden="1"/>
    </xf>
    <xf numFmtId="0" fontId="254" fillId="0" borderId="13" xfId="0" applyFont="1" applyBorder="1" applyAlignment="1" applyProtection="1">
      <alignment horizontal="right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0" fillId="0" borderId="29" xfId="0" applyFont="1" applyBorder="1" applyAlignment="1" applyProtection="1">
      <alignment/>
      <protection hidden="1"/>
    </xf>
    <xf numFmtId="0" fontId="0" fillId="0" borderId="0" xfId="0" applyFont="1" applyFill="1" applyAlignment="1" applyProtection="1" quotePrefix="1">
      <alignment/>
      <protection hidden="1"/>
    </xf>
    <xf numFmtId="0" fontId="0" fillId="0" borderId="11" xfId="0" applyFont="1" applyBorder="1" applyAlignment="1" applyProtection="1">
      <alignment/>
      <protection hidden="1"/>
    </xf>
    <xf numFmtId="0" fontId="0" fillId="0" borderId="0" xfId="0" applyFont="1" applyFill="1" applyAlignment="1" applyProtection="1">
      <alignment/>
      <protection hidden="1"/>
    </xf>
    <xf numFmtId="0" fontId="0" fillId="0" borderId="17" xfId="0" applyBorder="1" applyAlignment="1" applyProtection="1">
      <alignment/>
      <protection hidden="1"/>
    </xf>
    <xf numFmtId="0" fontId="255" fillId="4" borderId="0" xfId="0" applyFont="1" applyFill="1" applyBorder="1" applyAlignment="1" applyProtection="1">
      <alignment horizontal="left"/>
      <protection hidden="1"/>
    </xf>
    <xf numFmtId="0" fontId="255" fillId="4" borderId="0" xfId="0" applyFont="1" applyFill="1" applyBorder="1" applyAlignment="1" applyProtection="1">
      <alignment horizontal="center"/>
      <protection hidden="1"/>
    </xf>
    <xf numFmtId="0" fontId="255" fillId="4" borderId="0" xfId="0" applyFont="1" applyFill="1" applyBorder="1" applyAlignment="1" applyProtection="1">
      <alignment/>
      <protection hidden="1"/>
    </xf>
    <xf numFmtId="0" fontId="255" fillId="4" borderId="11" xfId="0" applyFont="1" applyFill="1" applyBorder="1" applyAlignment="1" applyProtection="1">
      <alignment horizontal="left"/>
      <protection hidden="1"/>
    </xf>
    <xf numFmtId="0" fontId="4" fillId="4" borderId="0" xfId="0" applyFont="1" applyFill="1" applyBorder="1" applyAlignment="1" applyProtection="1">
      <alignment/>
      <protection hidden="1"/>
    </xf>
    <xf numFmtId="0" fontId="256" fillId="4" borderId="30" xfId="0" applyFont="1" applyFill="1" applyBorder="1" applyAlignment="1" applyProtection="1">
      <alignment/>
      <protection hidden="1"/>
    </xf>
    <xf numFmtId="0" fontId="0" fillId="0" borderId="14" xfId="0" applyFont="1" applyBorder="1" applyAlignment="1" applyProtection="1">
      <alignment horizontal="left"/>
      <protection hidden="1"/>
    </xf>
    <xf numFmtId="0" fontId="0" fillId="0" borderId="0" xfId="0" applyFont="1" applyBorder="1" applyAlignment="1" applyProtection="1">
      <alignment horizontal="left"/>
      <protection hidden="1"/>
    </xf>
    <xf numFmtId="0" fontId="0" fillId="4" borderId="0" xfId="0" applyFont="1" applyFill="1" applyBorder="1" applyAlignment="1" applyProtection="1">
      <alignment horizontal="left"/>
      <protection hidden="1"/>
    </xf>
    <xf numFmtId="0" fontId="255" fillId="4" borderId="0" xfId="0" applyFont="1" applyFill="1" applyBorder="1" applyAlignment="1" applyProtection="1">
      <alignment horizontal="left" vertical="top"/>
      <protection hidden="1"/>
    </xf>
    <xf numFmtId="0" fontId="255" fillId="4" borderId="0" xfId="0" applyFont="1" applyFill="1" applyBorder="1" applyAlignment="1" applyProtection="1">
      <alignment horizontal="center" vertical="top"/>
      <protection hidden="1"/>
    </xf>
    <xf numFmtId="0" fontId="255" fillId="4" borderId="0" xfId="0" applyFont="1" applyFill="1" applyBorder="1" applyAlignment="1" applyProtection="1">
      <alignment vertical="top"/>
      <protection hidden="1"/>
    </xf>
    <xf numFmtId="0" fontId="255" fillId="4" borderId="11" xfId="0" applyFont="1" applyFill="1" applyBorder="1" applyAlignment="1" applyProtection="1">
      <alignment horizontal="left" vertical="top"/>
      <protection hidden="1"/>
    </xf>
    <xf numFmtId="0" fontId="0" fillId="4" borderId="31" xfId="0" applyFont="1" applyFill="1" applyBorder="1" applyAlignment="1" applyProtection="1">
      <alignment horizontal="right"/>
      <protection hidden="1"/>
    </xf>
    <xf numFmtId="0" fontId="0" fillId="4" borderId="31" xfId="0" applyFont="1" applyFill="1" applyBorder="1" applyAlignment="1" applyProtection="1">
      <alignment horizontal="center"/>
      <protection hidden="1"/>
    </xf>
    <xf numFmtId="0" fontId="0" fillId="4" borderId="31" xfId="0" applyFont="1" applyFill="1" applyBorder="1" applyAlignment="1" applyProtection="1">
      <alignment horizontal="left"/>
      <protection hidden="1"/>
    </xf>
    <xf numFmtId="0" fontId="0" fillId="4" borderId="31" xfId="0" applyFont="1" applyFill="1" applyBorder="1" applyAlignment="1" applyProtection="1">
      <alignment/>
      <protection hidden="1"/>
    </xf>
    <xf numFmtId="0" fontId="0" fillId="4" borderId="32" xfId="0" applyFont="1" applyFill="1" applyBorder="1" applyAlignment="1" applyProtection="1">
      <alignment horizontal="left"/>
      <protection hidden="1"/>
    </xf>
    <xf numFmtId="0" fontId="257" fillId="4" borderId="31" xfId="0" applyFont="1" applyFill="1" applyBorder="1" applyAlignment="1" applyProtection="1">
      <alignment/>
      <protection hidden="1"/>
    </xf>
    <xf numFmtId="0" fontId="0" fillId="4" borderId="31" xfId="0" applyFill="1" applyBorder="1" applyAlignment="1" applyProtection="1">
      <alignment/>
      <protection hidden="1"/>
    </xf>
    <xf numFmtId="0" fontId="4" fillId="4" borderId="31" xfId="0" applyFont="1" applyFill="1" applyBorder="1" applyAlignment="1" applyProtection="1">
      <alignment/>
      <protection hidden="1"/>
    </xf>
    <xf numFmtId="0" fontId="0" fillId="4" borderId="33" xfId="0" applyFont="1" applyFill="1" applyBorder="1" applyAlignment="1" applyProtection="1">
      <alignment vertical="center"/>
      <protection hidden="1"/>
    </xf>
    <xf numFmtId="0" fontId="0" fillId="4" borderId="0" xfId="0" applyFill="1" applyBorder="1" applyAlignment="1" applyProtection="1">
      <alignment horizontal="left"/>
      <protection hidden="1"/>
    </xf>
    <xf numFmtId="0" fontId="0" fillId="4" borderId="0" xfId="0" applyFont="1" applyFill="1" applyBorder="1" applyAlignment="1" applyProtection="1">
      <alignment horizontal="right"/>
      <protection hidden="1"/>
    </xf>
    <xf numFmtId="0" fontId="4" fillId="4" borderId="11" xfId="0" applyFont="1" applyFill="1" applyBorder="1" applyAlignment="1" applyProtection="1">
      <alignment/>
      <protection hidden="1"/>
    </xf>
    <xf numFmtId="0" fontId="258" fillId="5" borderId="0" xfId="0" applyFont="1" applyFill="1" applyBorder="1" applyAlignment="1" applyProtection="1">
      <alignment vertical="top"/>
      <protection/>
    </xf>
    <xf numFmtId="0" fontId="4" fillId="5" borderId="0" xfId="0" applyFont="1" applyFill="1" applyAlignment="1" applyProtection="1">
      <alignment/>
      <protection hidden="1"/>
    </xf>
    <xf numFmtId="0" fontId="259" fillId="0" borderId="0" xfId="0" applyFont="1" applyAlignment="1" applyProtection="1">
      <alignment/>
      <protection hidden="1"/>
    </xf>
    <xf numFmtId="0" fontId="260" fillId="4" borderId="31" xfId="0" applyFont="1" applyFill="1" applyBorder="1" applyAlignment="1" applyProtection="1">
      <alignment horizontal="right"/>
      <protection hidden="1"/>
    </xf>
    <xf numFmtId="0" fontId="260" fillId="4" borderId="31" xfId="0" applyFont="1" applyFill="1" applyBorder="1" applyAlignment="1" applyProtection="1">
      <alignment horizontal="center"/>
      <protection hidden="1"/>
    </xf>
    <xf numFmtId="0" fontId="260" fillId="4" borderId="31" xfId="0" applyFont="1" applyFill="1" applyBorder="1" applyAlignment="1" applyProtection="1">
      <alignment horizontal="left"/>
      <protection hidden="1"/>
    </xf>
    <xf numFmtId="0" fontId="260" fillId="4" borderId="31" xfId="0" applyFont="1" applyFill="1" applyBorder="1" applyAlignment="1" applyProtection="1">
      <alignment/>
      <protection hidden="1"/>
    </xf>
    <xf numFmtId="0" fontId="260" fillId="4" borderId="32" xfId="0" applyFont="1" applyFill="1" applyBorder="1" applyAlignment="1" applyProtection="1">
      <alignment horizontal="left"/>
      <protection hidden="1"/>
    </xf>
    <xf numFmtId="0" fontId="0" fillId="4" borderId="31" xfId="0" applyFill="1" applyBorder="1" applyAlignment="1" applyProtection="1">
      <alignment/>
      <protection hidden="1"/>
    </xf>
    <xf numFmtId="0" fontId="0" fillId="4" borderId="31" xfId="0" applyFill="1" applyBorder="1" applyAlignment="1" applyProtection="1">
      <alignment horizontal="right"/>
      <protection hidden="1"/>
    </xf>
    <xf numFmtId="0" fontId="261" fillId="0" borderId="14" xfId="0" applyFont="1" applyBorder="1" applyAlignment="1" applyProtection="1">
      <alignment horizontal="right" wrapText="1"/>
      <protection hidden="1"/>
    </xf>
    <xf numFmtId="0" fontId="41" fillId="5" borderId="11" xfId="0" applyFont="1" applyFill="1" applyBorder="1" applyAlignment="1" applyProtection="1">
      <alignment horizontal="center"/>
      <protection hidden="1"/>
    </xf>
    <xf numFmtId="0" fontId="262" fillId="5" borderId="11" xfId="0" applyFont="1" applyFill="1" applyBorder="1" applyAlignment="1" applyProtection="1">
      <alignment horizontal="left"/>
      <protection hidden="1"/>
    </xf>
    <xf numFmtId="0" fontId="263" fillId="0" borderId="17" xfId="0" applyFont="1" applyBorder="1" applyAlignment="1" applyProtection="1">
      <alignment horizontal="center" vertical="center"/>
      <protection hidden="1"/>
    </xf>
    <xf numFmtId="0" fontId="264" fillId="5" borderId="11" xfId="0" applyFont="1" applyFill="1" applyBorder="1" applyAlignment="1" applyProtection="1">
      <alignment horizontal="center"/>
      <protection hidden="1"/>
    </xf>
    <xf numFmtId="0" fontId="41" fillId="0" borderId="11" xfId="0" applyFont="1" applyBorder="1" applyAlignment="1" applyProtection="1">
      <alignment horizontal="center"/>
      <protection hidden="1"/>
    </xf>
    <xf numFmtId="0" fontId="239" fillId="0" borderId="0" xfId="0" applyFont="1" applyBorder="1" applyAlignment="1" applyProtection="1">
      <alignment wrapText="1"/>
      <protection hidden="1"/>
    </xf>
    <xf numFmtId="0" fontId="265" fillId="5" borderId="0" xfId="0" applyFont="1" applyFill="1" applyBorder="1" applyAlignment="1" applyProtection="1">
      <alignment horizontal="center"/>
      <protection hidden="1"/>
    </xf>
    <xf numFmtId="0" fontId="266" fillId="0" borderId="0" xfId="0" applyFont="1" applyBorder="1" applyAlignment="1" applyProtection="1">
      <alignment horizontal="right"/>
      <protection hidden="1"/>
    </xf>
    <xf numFmtId="0" fontId="11" fillId="5" borderId="0" xfId="0" applyFont="1" applyFill="1" applyBorder="1" applyAlignment="1" applyProtection="1">
      <alignment horizontal="center" vertical="center" wrapText="1"/>
      <protection hidden="1"/>
    </xf>
    <xf numFmtId="0" fontId="242" fillId="5" borderId="0" xfId="0" applyFont="1" applyFill="1" applyBorder="1" applyAlignment="1" applyProtection="1">
      <alignment horizontal="left" vertical="top" indent="2"/>
      <protection hidden="1"/>
    </xf>
    <xf numFmtId="0" fontId="0" fillId="4" borderId="34" xfId="0" applyFill="1" applyBorder="1" applyAlignment="1" applyProtection="1">
      <alignment horizontal="right"/>
      <protection hidden="1"/>
    </xf>
    <xf numFmtId="0" fontId="255" fillId="4" borderId="34" xfId="0" applyFont="1" applyFill="1" applyBorder="1" applyAlignment="1" applyProtection="1">
      <alignment horizontal="center"/>
      <protection hidden="1"/>
    </xf>
    <xf numFmtId="0" fontId="255" fillId="4" borderId="34" xfId="0" applyFont="1" applyFill="1" applyBorder="1" applyAlignment="1" applyProtection="1">
      <alignment horizontal="left"/>
      <protection hidden="1"/>
    </xf>
    <xf numFmtId="0" fontId="255" fillId="4" borderId="34" xfId="0" applyFont="1" applyFill="1" applyBorder="1" applyAlignment="1" applyProtection="1">
      <alignment/>
      <protection hidden="1"/>
    </xf>
    <xf numFmtId="0" fontId="0" fillId="4" borderId="35" xfId="0" applyFont="1" applyFill="1" applyBorder="1" applyAlignment="1" applyProtection="1">
      <alignment horizontal="left"/>
      <protection hidden="1"/>
    </xf>
    <xf numFmtId="0" fontId="0" fillId="4" borderId="34" xfId="0" applyFont="1" applyFill="1" applyBorder="1" applyAlignment="1" applyProtection="1">
      <alignment/>
      <protection hidden="1"/>
    </xf>
    <xf numFmtId="0" fontId="255" fillId="3" borderId="36" xfId="0" applyFont="1" applyFill="1" applyBorder="1" applyAlignment="1" applyProtection="1">
      <alignment horizontal="center"/>
      <protection hidden="1"/>
    </xf>
    <xf numFmtId="0" fontId="255" fillId="3" borderId="36" xfId="0" applyFont="1" applyFill="1" applyBorder="1" applyAlignment="1" applyProtection="1">
      <alignment horizontal="left"/>
      <protection hidden="1"/>
    </xf>
    <xf numFmtId="0" fontId="255" fillId="3" borderId="36" xfId="0" applyFont="1" applyFill="1" applyBorder="1" applyAlignment="1" applyProtection="1">
      <alignment/>
      <protection hidden="1"/>
    </xf>
    <xf numFmtId="0" fontId="0" fillId="3" borderId="37" xfId="0" applyFont="1" applyFill="1" applyBorder="1" applyAlignment="1" applyProtection="1">
      <alignment horizontal="left"/>
      <protection hidden="1"/>
    </xf>
    <xf numFmtId="0" fontId="0" fillId="3" borderId="36" xfId="0" applyFont="1" applyFill="1" applyBorder="1" applyAlignment="1" applyProtection="1">
      <alignment/>
      <protection hidden="1"/>
    </xf>
    <xf numFmtId="0" fontId="0" fillId="3" borderId="31" xfId="0" applyFont="1" applyFill="1" applyBorder="1" applyAlignment="1" applyProtection="1">
      <alignment horizontal="right"/>
      <protection hidden="1"/>
    </xf>
    <xf numFmtId="0" fontId="259" fillId="3" borderId="31" xfId="0" applyFont="1" applyFill="1" applyBorder="1" applyAlignment="1" applyProtection="1">
      <alignment horizontal="center"/>
      <protection hidden="1"/>
    </xf>
    <xf numFmtId="0" fontId="259" fillId="3" borderId="31" xfId="0" applyFont="1" applyFill="1" applyBorder="1" applyAlignment="1" applyProtection="1">
      <alignment horizontal="left"/>
      <protection hidden="1"/>
    </xf>
    <xf numFmtId="0" fontId="259" fillId="3" borderId="31" xfId="0" applyFont="1" applyFill="1" applyBorder="1" applyAlignment="1" applyProtection="1">
      <alignment/>
      <protection hidden="1"/>
    </xf>
    <xf numFmtId="0" fontId="259" fillId="3" borderId="31" xfId="0" applyFont="1" applyFill="1" applyBorder="1" applyAlignment="1" applyProtection="1">
      <alignment horizontal="right"/>
      <protection hidden="1"/>
    </xf>
    <xf numFmtId="0" fontId="267" fillId="3" borderId="36" xfId="0" applyFont="1" applyFill="1" applyBorder="1" applyAlignment="1" applyProtection="1">
      <alignment horizontal="right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3" borderId="0" xfId="0" applyFont="1" applyFill="1" applyBorder="1" applyAlignment="1" applyProtection="1">
      <alignment horizontal="left" vertical="top" wrapText="1"/>
      <protection hidden="1"/>
    </xf>
    <xf numFmtId="14" fontId="268" fillId="0" borderId="0" xfId="0" applyNumberFormat="1" applyFont="1" applyBorder="1" applyAlignment="1" applyProtection="1">
      <alignment vertical="top"/>
      <protection hidden="1"/>
    </xf>
    <xf numFmtId="0" fontId="0" fillId="11" borderId="0" xfId="0" applyFill="1" applyAlignment="1" applyProtection="1">
      <alignment/>
      <protection hidden="1"/>
    </xf>
    <xf numFmtId="0" fontId="269" fillId="11" borderId="0" xfId="0" applyFont="1" applyFill="1" applyBorder="1" applyAlignment="1" applyProtection="1">
      <alignment horizontal="left" vertical="top"/>
      <protection hidden="1"/>
    </xf>
    <xf numFmtId="0" fontId="270" fillId="11" borderId="0" xfId="0" applyFont="1" applyFill="1" applyBorder="1" applyAlignment="1" applyProtection="1">
      <alignment/>
      <protection hidden="1"/>
    </xf>
    <xf numFmtId="0" fontId="12" fillId="2" borderId="28" xfId="0" applyFont="1" applyFill="1" applyBorder="1" applyAlignment="1" applyProtection="1">
      <alignment horizontal="center" vertical="center" wrapText="1"/>
      <protection hidden="1"/>
    </xf>
    <xf numFmtId="0" fontId="237" fillId="2" borderId="17" xfId="0" applyFont="1" applyFill="1" applyBorder="1" applyAlignment="1" applyProtection="1">
      <alignment vertical="top" wrapText="1"/>
      <protection hidden="1"/>
    </xf>
    <xf numFmtId="0" fontId="271" fillId="0" borderId="0" xfId="0" applyFont="1" applyBorder="1" applyAlignment="1" applyProtection="1">
      <alignment vertical="top" wrapText="1"/>
      <protection hidden="1"/>
    </xf>
    <xf numFmtId="0" fontId="271" fillId="0" borderId="0" xfId="0" applyFont="1" applyBorder="1" applyAlignment="1" applyProtection="1">
      <alignment horizontal="right"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234" fillId="0" borderId="28" xfId="0" applyFont="1" applyBorder="1" applyAlignment="1" applyProtection="1">
      <alignment horizontal="center" vertical="center" wrapText="1"/>
      <protection hidden="1"/>
    </xf>
    <xf numFmtId="0" fontId="234" fillId="2" borderId="28" xfId="0" applyFont="1" applyFill="1" applyBorder="1" applyAlignment="1" applyProtection="1">
      <alignment horizontal="center" vertical="center" wrapText="1"/>
      <protection hidden="1"/>
    </xf>
    <xf numFmtId="0" fontId="12" fillId="49" borderId="28" xfId="0" applyFont="1" applyFill="1" applyBorder="1" applyAlignment="1" applyProtection="1">
      <alignment horizontal="center" vertical="center" wrapText="1"/>
      <protection hidden="1"/>
    </xf>
    <xf numFmtId="0" fontId="271" fillId="17" borderId="0" xfId="0" applyFont="1" applyFill="1" applyBorder="1" applyAlignment="1" applyProtection="1">
      <alignment horizontal="right" vertical="center"/>
      <protection hidden="1"/>
    </xf>
    <xf numFmtId="0" fontId="268" fillId="0" borderId="17" xfId="0" applyFont="1" applyBorder="1" applyAlignment="1" applyProtection="1">
      <alignment vertical="top" wrapText="1"/>
      <protection hidden="1"/>
    </xf>
    <xf numFmtId="0" fontId="0" fillId="5" borderId="0" xfId="0" applyFill="1" applyAlignment="1" applyProtection="1">
      <alignment vertical="top"/>
      <protection hidden="1"/>
    </xf>
    <xf numFmtId="0" fontId="0" fillId="4" borderId="30" xfId="0" applyFill="1" applyBorder="1" applyAlignment="1" applyProtection="1">
      <alignment vertical="top"/>
      <protection hidden="1"/>
    </xf>
    <xf numFmtId="0" fontId="34" fillId="50" borderId="0" xfId="0" applyFont="1" applyFill="1" applyBorder="1" applyAlignment="1" applyProtection="1">
      <alignment vertical="center"/>
      <protection hidden="1"/>
    </xf>
    <xf numFmtId="0" fontId="0" fillId="0" borderId="0" xfId="0" applyFont="1" applyBorder="1" applyAlignment="1" applyProtection="1">
      <alignment horizontal="left" vertical="top" wrapText="1"/>
      <protection hidden="1"/>
    </xf>
    <xf numFmtId="0" fontId="0" fillId="0" borderId="0" xfId="0" applyFill="1" applyBorder="1" applyAlignment="1" applyProtection="1" quotePrefix="1">
      <alignment/>
      <protection hidden="1"/>
    </xf>
    <xf numFmtId="0" fontId="5" fillId="0" borderId="0" xfId="0" applyFont="1" applyAlignment="1" applyProtection="1">
      <alignment horizontal="center"/>
      <protection hidden="1"/>
    </xf>
    <xf numFmtId="0" fontId="33" fillId="0" borderId="0" xfId="0" applyFont="1" applyAlignment="1" applyProtection="1">
      <alignment horizontal="left" indent="1"/>
      <protection hidden="1"/>
    </xf>
    <xf numFmtId="0" fontId="17" fillId="0" borderId="0" xfId="0" applyFont="1" applyAlignment="1" applyProtection="1">
      <alignment horizontal="left" indent="1"/>
      <protection hidden="1"/>
    </xf>
    <xf numFmtId="0" fontId="272" fillId="0" borderId="12" xfId="0" applyFont="1" applyFill="1" applyBorder="1" applyAlignment="1" applyProtection="1">
      <alignment horizontal="left"/>
      <protection hidden="1"/>
    </xf>
    <xf numFmtId="3" fontId="85" fillId="0" borderId="0" xfId="0" applyNumberFormat="1" applyFont="1" applyAlignment="1" applyProtection="1">
      <alignment vertical="top" wrapText="1"/>
      <protection hidden="1"/>
    </xf>
    <xf numFmtId="0" fontId="273" fillId="0" borderId="0" xfId="0" applyFont="1" applyAlignment="1" applyProtection="1">
      <alignment/>
      <protection hidden="1"/>
    </xf>
    <xf numFmtId="0" fontId="269" fillId="11" borderId="22" xfId="0" applyFont="1" applyFill="1" applyBorder="1" applyAlignment="1" applyProtection="1">
      <alignment horizontal="center" vertical="center" wrapText="1"/>
      <protection hidden="1"/>
    </xf>
    <xf numFmtId="0" fontId="232" fillId="0" borderId="12" xfId="0" applyFont="1" applyFill="1" applyBorder="1" applyAlignment="1" applyProtection="1">
      <alignment horizontal="right" vertical="center"/>
      <protection hidden="1"/>
    </xf>
    <xf numFmtId="0" fontId="17" fillId="34" borderId="13" xfId="0" applyFont="1" applyFill="1" applyBorder="1" applyAlignment="1" applyProtection="1">
      <alignment horizontal="left" vertical="center"/>
      <protection hidden="1"/>
    </xf>
    <xf numFmtId="0" fontId="216" fillId="51" borderId="13" xfId="0" applyFont="1" applyFill="1" applyBorder="1" applyAlignment="1" applyProtection="1">
      <alignment horizontal="right"/>
      <protection hidden="1"/>
    </xf>
    <xf numFmtId="0" fontId="0" fillId="0" borderId="12" xfId="0" applyBorder="1" applyAlignment="1" applyProtection="1">
      <alignment/>
      <protection hidden="1"/>
    </xf>
    <xf numFmtId="0" fontId="17" fillId="0" borderId="0" xfId="0" applyFont="1" applyAlignment="1" applyProtection="1">
      <alignment horizontal="center" vertical="top"/>
      <protection hidden="1"/>
    </xf>
    <xf numFmtId="0" fontId="0" fillId="2" borderId="0" xfId="0" applyFill="1" applyBorder="1" applyAlignment="1" applyProtection="1">
      <alignment/>
      <protection hidden="1"/>
    </xf>
    <xf numFmtId="0" fontId="0" fillId="0" borderId="0" xfId="0" applyBorder="1" applyAlignment="1" applyProtection="1">
      <alignment vertical="distributed"/>
      <protection hidden="1"/>
    </xf>
    <xf numFmtId="0" fontId="0" fillId="36" borderId="0" xfId="0" applyFill="1" applyBorder="1" applyAlignment="1" applyProtection="1">
      <alignment horizontal="center"/>
      <protection hidden="1"/>
    </xf>
    <xf numFmtId="0" fontId="63" fillId="52" borderId="0" xfId="0" applyFont="1" applyFill="1" applyBorder="1" applyAlignment="1" applyProtection="1">
      <alignment/>
      <protection hidden="1"/>
    </xf>
    <xf numFmtId="0" fontId="4" fillId="33" borderId="0" xfId="0" applyFont="1" applyFill="1" applyBorder="1" applyAlignment="1" applyProtection="1">
      <alignment vertical="top"/>
      <protection hidden="1"/>
    </xf>
    <xf numFmtId="0" fontId="64" fillId="53" borderId="0" xfId="0" applyFont="1" applyFill="1" applyBorder="1" applyAlignment="1" applyProtection="1">
      <alignment/>
      <protection hidden="1"/>
    </xf>
    <xf numFmtId="0" fontId="41" fillId="0" borderId="0" xfId="0" applyFont="1" applyBorder="1" applyAlignment="1" applyProtection="1">
      <alignment vertical="distributed"/>
      <protection hidden="1"/>
    </xf>
    <xf numFmtId="0" fontId="5" fillId="0" borderId="0" xfId="0" applyFont="1" applyBorder="1" applyAlignment="1" applyProtection="1">
      <alignment vertical="distributed"/>
      <protection hidden="1"/>
    </xf>
    <xf numFmtId="0" fontId="48" fillId="0" borderId="0" xfId="0" applyFont="1" applyBorder="1" applyAlignment="1" applyProtection="1">
      <alignment horizontal="right"/>
      <protection hidden="1"/>
    </xf>
    <xf numFmtId="0" fontId="94" fillId="0" borderId="0" xfId="0" applyFont="1" applyBorder="1" applyAlignment="1">
      <alignment horizontal="left" wrapText="1" indent="2"/>
    </xf>
    <xf numFmtId="0" fontId="274" fillId="0" borderId="0" xfId="0" applyFont="1" applyBorder="1" applyAlignment="1" applyProtection="1">
      <alignment horizontal="center"/>
      <protection hidden="1"/>
    </xf>
    <xf numFmtId="0" fontId="122" fillId="0" borderId="0" xfId="0" applyFont="1" applyBorder="1" applyAlignment="1" applyProtection="1">
      <alignment/>
      <protection hidden="1"/>
    </xf>
    <xf numFmtId="0" fontId="48" fillId="0" borderId="0" xfId="0" applyFont="1" applyBorder="1" applyAlignment="1" applyProtection="1">
      <alignment horizontal="center" vertical="center" wrapText="1"/>
      <protection hidden="1"/>
    </xf>
    <xf numFmtId="0" fontId="109" fillId="0" borderId="0" xfId="0" applyFont="1" applyBorder="1" applyAlignment="1">
      <alignment horizontal="center" wrapText="1"/>
    </xf>
    <xf numFmtId="0" fontId="48" fillId="0" borderId="0" xfId="0" applyFont="1" applyBorder="1" applyAlignment="1" applyProtection="1">
      <alignment horizontal="center" wrapText="1"/>
      <protection hidden="1"/>
    </xf>
    <xf numFmtId="0" fontId="237" fillId="5" borderId="0" xfId="0" applyFont="1" applyFill="1" applyBorder="1" applyAlignment="1" applyProtection="1">
      <alignment vertical="top" wrapText="1"/>
      <protection hidden="1"/>
    </xf>
    <xf numFmtId="0" fontId="32" fillId="5" borderId="0" xfId="0" applyFont="1" applyFill="1" applyBorder="1" applyAlignment="1" applyProtection="1">
      <alignment vertical="top" wrapText="1"/>
      <protection hidden="1"/>
    </xf>
    <xf numFmtId="0" fontId="275" fillId="5" borderId="0" xfId="0" applyFont="1" applyFill="1" applyBorder="1" applyAlignment="1" applyProtection="1">
      <alignment vertical="top" wrapText="1"/>
      <protection hidden="1"/>
    </xf>
    <xf numFmtId="0" fontId="12" fillId="5" borderId="0" xfId="0" applyFont="1" applyFill="1" applyBorder="1" applyAlignment="1" applyProtection="1">
      <alignment vertical="top" wrapText="1"/>
      <protection hidden="1"/>
    </xf>
    <xf numFmtId="0" fontId="276" fillId="11" borderId="0" xfId="0" applyFont="1" applyFill="1" applyBorder="1" applyAlignment="1" applyProtection="1">
      <alignment vertical="top" wrapText="1"/>
      <protection hidden="1"/>
    </xf>
    <xf numFmtId="0" fontId="3" fillId="3" borderId="0" xfId="0" applyFont="1" applyFill="1" applyBorder="1" applyAlignment="1" applyProtection="1">
      <alignment horizontal="center" vertical="top"/>
      <protection hidden="1"/>
    </xf>
    <xf numFmtId="0" fontId="32" fillId="0" borderId="0" xfId="0" applyFont="1" applyBorder="1" applyAlignment="1" applyProtection="1">
      <alignment vertical="top" wrapText="1"/>
      <protection hidden="1"/>
    </xf>
    <xf numFmtId="0" fontId="12" fillId="0" borderId="0" xfId="0" applyFont="1" applyBorder="1" applyAlignment="1" applyProtection="1">
      <alignment vertical="top" wrapText="1"/>
      <protection hidden="1"/>
    </xf>
    <xf numFmtId="0" fontId="94" fillId="2" borderId="0" xfId="0" applyFont="1" applyFill="1" applyBorder="1" applyAlignment="1">
      <alignment horizontal="center" vertical="center" wrapText="1"/>
    </xf>
    <xf numFmtId="0" fontId="12" fillId="40" borderId="28" xfId="0" applyFont="1" applyFill="1" applyBorder="1" applyAlignment="1" applyProtection="1">
      <alignment horizontal="center" vertical="center" wrapText="1"/>
      <protection hidden="1"/>
    </xf>
    <xf numFmtId="0" fontId="237" fillId="40" borderId="17" xfId="0" applyFont="1" applyFill="1" applyBorder="1" applyAlignment="1" applyProtection="1">
      <alignment vertical="top" wrapText="1"/>
      <protection hidden="1"/>
    </xf>
    <xf numFmtId="0" fontId="95" fillId="0" borderId="38" xfId="0" applyFont="1" applyBorder="1" applyAlignment="1" applyProtection="1">
      <alignment horizontal="center" vertical="top" wrapText="1"/>
      <protection hidden="1"/>
    </xf>
    <xf numFmtId="0" fontId="242" fillId="40" borderId="27" xfId="0" applyFont="1" applyFill="1" applyBorder="1" applyAlignment="1" applyProtection="1">
      <alignment horizontal="center" vertical="center" wrapText="1"/>
      <protection hidden="1"/>
    </xf>
    <xf numFmtId="0" fontId="34" fillId="5" borderId="20" xfId="0" applyFont="1" applyFill="1" applyBorder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right" vertical="center" wrapText="1"/>
      <protection hidden="1"/>
    </xf>
    <xf numFmtId="0" fontId="38" fillId="34" borderId="12" xfId="0" applyFont="1" applyFill="1" applyBorder="1" applyAlignment="1" applyProtection="1">
      <alignment horizontal="center" vertical="top" wrapText="1"/>
      <protection hidden="1"/>
    </xf>
    <xf numFmtId="0" fontId="38" fillId="34" borderId="0" xfId="0" applyFont="1" applyFill="1" applyBorder="1" applyAlignment="1" applyProtection="1">
      <alignment horizontal="center" vertical="top"/>
      <protection hidden="1"/>
    </xf>
    <xf numFmtId="0" fontId="17" fillId="33" borderId="14" xfId="0" applyFont="1" applyFill="1" applyBorder="1" applyAlignment="1" applyProtection="1">
      <alignment horizontal="center" vertical="center"/>
      <protection locked="0"/>
    </xf>
    <xf numFmtId="0" fontId="34" fillId="36" borderId="12" xfId="0" applyFont="1" applyFill="1" applyBorder="1" applyAlignment="1" applyProtection="1">
      <alignment horizontal="left" vertical="center" indent="1"/>
      <protection locked="0"/>
    </xf>
    <xf numFmtId="0" fontId="34" fillId="36" borderId="0" xfId="0" applyFont="1" applyFill="1" applyBorder="1" applyAlignment="1" applyProtection="1">
      <alignment horizontal="left" vertical="center" indent="1"/>
      <protection locked="0"/>
    </xf>
    <xf numFmtId="0" fontId="106" fillId="34" borderId="0" xfId="0" applyFont="1" applyFill="1" applyBorder="1" applyAlignment="1" applyProtection="1">
      <alignment horizontal="center" vertical="top" wrapText="1"/>
      <protection hidden="1"/>
    </xf>
    <xf numFmtId="0" fontId="33" fillId="0" borderId="14" xfId="0" applyFont="1" applyFill="1" applyBorder="1" applyAlignment="1" applyProtection="1">
      <alignment horizontal="center" vertical="center"/>
      <protection/>
    </xf>
    <xf numFmtId="3" fontId="34" fillId="36" borderId="12" xfId="0" applyNumberFormat="1" applyFont="1" applyFill="1" applyBorder="1" applyAlignment="1" applyProtection="1">
      <alignment horizontal="center" vertical="center" wrapText="1"/>
      <protection hidden="1" locked="0"/>
    </xf>
    <xf numFmtId="3" fontId="34" fillId="36" borderId="23" xfId="0" applyNumberFormat="1" applyFont="1" applyFill="1" applyBorder="1" applyAlignment="1" applyProtection="1">
      <alignment horizontal="center" vertical="center" wrapText="1"/>
      <protection hidden="1" locked="0"/>
    </xf>
    <xf numFmtId="0" fontId="12" fillId="0" borderId="0" xfId="0" applyFont="1" applyBorder="1" applyAlignment="1" applyProtection="1">
      <alignment horizontal="center" vertical="top"/>
      <protection hidden="1"/>
    </xf>
    <xf numFmtId="0" fontId="12" fillId="0" borderId="13" xfId="0" applyFont="1" applyBorder="1" applyAlignment="1" applyProtection="1">
      <alignment horizontal="center" vertical="top"/>
      <protection hidden="1"/>
    </xf>
    <xf numFmtId="0" fontId="17" fillId="34" borderId="0" xfId="0" applyFont="1" applyFill="1" applyBorder="1" applyAlignment="1" applyProtection="1">
      <alignment horizontal="center" vertical="top"/>
      <protection hidden="1"/>
    </xf>
    <xf numFmtId="3" fontId="18" fillId="33" borderId="14" xfId="0" applyNumberFormat="1" applyFont="1" applyFill="1" applyBorder="1" applyAlignment="1" applyProtection="1">
      <alignment horizontal="left" vertical="top" indent="1"/>
      <protection locked="0"/>
    </xf>
    <xf numFmtId="0" fontId="0" fillId="0" borderId="14" xfId="0" applyFont="1" applyFill="1" applyBorder="1" applyAlignment="1" applyProtection="1">
      <alignment horizontal="left" vertical="center"/>
      <protection hidden="1"/>
    </xf>
    <xf numFmtId="3" fontId="35" fillId="33" borderId="0" xfId="0" applyNumberFormat="1" applyFont="1" applyFill="1" applyBorder="1" applyAlignment="1" applyProtection="1">
      <alignment horizontal="left" vertical="top" wrapText="1" indent="1"/>
      <protection locked="0"/>
    </xf>
    <xf numFmtId="3" fontId="35" fillId="33" borderId="13" xfId="0" applyNumberFormat="1" applyFont="1" applyFill="1" applyBorder="1" applyAlignment="1" applyProtection="1">
      <alignment horizontal="left" vertical="top" wrapText="1" indent="1"/>
      <protection locked="0"/>
    </xf>
    <xf numFmtId="3" fontId="18" fillId="36" borderId="0" xfId="0" applyNumberFormat="1" applyFont="1" applyFill="1" applyBorder="1" applyAlignment="1" applyProtection="1">
      <alignment horizontal="left" vertical="top" indent="1"/>
      <protection locked="0"/>
    </xf>
    <xf numFmtId="0" fontId="18" fillId="33" borderId="14" xfId="0" applyFont="1" applyFill="1" applyBorder="1" applyAlignment="1" applyProtection="1">
      <alignment horizontal="center" vertical="top"/>
      <protection locked="0"/>
    </xf>
    <xf numFmtId="0" fontId="17" fillId="34" borderId="12" xfId="0" applyFont="1" applyFill="1" applyBorder="1" applyAlignment="1" applyProtection="1">
      <alignment horizontal="center" vertical="center"/>
      <protection hidden="1"/>
    </xf>
    <xf numFmtId="0" fontId="17" fillId="34" borderId="0" xfId="0" applyFont="1" applyFill="1" applyBorder="1" applyAlignment="1" applyProtection="1">
      <alignment horizontal="center" vertical="center"/>
      <protection hidden="1"/>
    </xf>
    <xf numFmtId="3" fontId="24" fillId="0" borderId="0" xfId="0" applyNumberFormat="1" applyFont="1" applyFill="1" applyBorder="1" applyAlignment="1" applyProtection="1">
      <alignment horizontal="left" vertical="top" indent="1"/>
      <protection hidden="1"/>
    </xf>
    <xf numFmtId="0" fontId="16" fillId="0" borderId="12" xfId="0" applyFont="1" applyFill="1" applyBorder="1" applyAlignment="1" applyProtection="1">
      <alignment horizontal="left" vertical="center" indent="1"/>
      <protection hidden="1"/>
    </xf>
    <xf numFmtId="0" fontId="16" fillId="0" borderId="0" xfId="0" applyFont="1" applyFill="1" applyBorder="1" applyAlignment="1" applyProtection="1">
      <alignment horizontal="left" vertical="center" indent="1"/>
      <protection hidden="1"/>
    </xf>
    <xf numFmtId="14" fontId="277" fillId="42" borderId="0" xfId="0" applyNumberFormat="1" applyFont="1" applyFill="1" applyBorder="1" applyAlignment="1" applyProtection="1">
      <alignment horizontal="center" vertical="center"/>
      <protection hidden="1" locked="0"/>
    </xf>
    <xf numFmtId="0" fontId="95" fillId="0" borderId="38" xfId="0" applyFont="1" applyBorder="1" applyAlignment="1" applyProtection="1">
      <alignment horizontal="left" vertical="top" wrapText="1" indent="5"/>
      <protection hidden="1"/>
    </xf>
    <xf numFmtId="0" fontId="94" fillId="2" borderId="0" xfId="0" applyFont="1" applyFill="1" applyBorder="1" applyAlignment="1">
      <alignment horizontal="center" vertical="center"/>
    </xf>
    <xf numFmtId="0" fontId="111" fillId="2" borderId="0" xfId="0" applyFont="1" applyFill="1" applyBorder="1" applyAlignment="1">
      <alignment horizontal="center" vertical="center" wrapText="1"/>
    </xf>
    <xf numFmtId="0" fontId="18" fillId="36" borderId="20" xfId="0" applyFont="1" applyFill="1" applyBorder="1" applyAlignment="1" applyProtection="1">
      <alignment horizontal="left" vertical="center" indent="1"/>
      <protection locked="0"/>
    </xf>
    <xf numFmtId="0" fontId="18" fillId="2" borderId="14" xfId="0" applyFont="1" applyFill="1" applyBorder="1" applyAlignment="1" applyProtection="1">
      <alignment horizontal="left" vertical="top" indent="1"/>
      <protection locked="0"/>
    </xf>
    <xf numFmtId="0" fontId="52" fillId="0" borderId="19" xfId="0" applyFont="1" applyBorder="1" applyAlignment="1" applyProtection="1">
      <alignment horizontal="center" vertical="top"/>
      <protection hidden="1"/>
    </xf>
    <xf numFmtId="0" fontId="51" fillId="0" borderId="12" xfId="0" applyFont="1" applyFill="1" applyBorder="1" applyAlignment="1" applyProtection="1">
      <alignment horizontal="center" vertical="top" wrapText="1"/>
      <protection hidden="1"/>
    </xf>
    <xf numFmtId="0" fontId="51" fillId="0" borderId="0" xfId="0" applyFont="1" applyFill="1" applyBorder="1" applyAlignment="1" applyProtection="1">
      <alignment horizontal="center" vertical="top" wrapText="1"/>
      <protection hidden="1"/>
    </xf>
    <xf numFmtId="0" fontId="51" fillId="0" borderId="13" xfId="0" applyFont="1" applyFill="1" applyBorder="1" applyAlignment="1" applyProtection="1">
      <alignment horizontal="center" vertical="top" wrapText="1"/>
      <protection hidden="1"/>
    </xf>
    <xf numFmtId="0" fontId="14" fillId="0" borderId="0" xfId="0" applyFont="1" applyBorder="1" applyAlignment="1" applyProtection="1">
      <alignment horizontal="center"/>
      <protection hidden="1"/>
    </xf>
    <xf numFmtId="0" fontId="14" fillId="0" borderId="13" xfId="0" applyFont="1" applyBorder="1" applyAlignment="1" applyProtection="1">
      <alignment horizontal="center"/>
      <protection hidden="1"/>
    </xf>
    <xf numFmtId="0" fontId="18" fillId="36" borderId="14" xfId="0" applyFont="1" applyFill="1" applyBorder="1" applyAlignment="1" applyProtection="1">
      <alignment horizontal="left" vertical="top" indent="1"/>
      <protection locked="0"/>
    </xf>
    <xf numFmtId="0" fontId="34" fillId="4" borderId="0" xfId="0" applyFont="1" applyFill="1" applyBorder="1" applyAlignment="1" applyProtection="1">
      <alignment horizontal="center" vertical="center"/>
      <protection hidden="1"/>
    </xf>
    <xf numFmtId="0" fontId="101" fillId="5" borderId="0" xfId="0" applyFont="1" applyFill="1" applyBorder="1" applyAlignment="1" applyProtection="1">
      <alignment horizontal="center" vertical="center" wrapText="1"/>
      <protection hidden="1"/>
    </xf>
    <xf numFmtId="0" fontId="101" fillId="5" borderId="13" xfId="0" applyFont="1" applyFill="1" applyBorder="1" applyAlignment="1" applyProtection="1">
      <alignment horizontal="center" vertical="center" wrapText="1"/>
      <protection hidden="1"/>
    </xf>
    <xf numFmtId="0" fontId="16" fillId="0" borderId="12" xfId="0" applyFont="1" applyFill="1" applyBorder="1" applyAlignment="1" applyProtection="1">
      <alignment horizontal="left" vertical="top" indent="1"/>
      <protection hidden="1"/>
    </xf>
    <xf numFmtId="0" fontId="16" fillId="0" borderId="0" xfId="0" applyFont="1" applyFill="1" applyBorder="1" applyAlignment="1" applyProtection="1">
      <alignment horizontal="left" vertical="top" indent="1"/>
      <protection hidden="1"/>
    </xf>
    <xf numFmtId="0" fontId="18" fillId="33" borderId="14" xfId="0" applyFont="1" applyFill="1" applyBorder="1" applyAlignment="1" applyProtection="1">
      <alignment horizontal="left" vertical="top" indent="1"/>
      <protection locked="0"/>
    </xf>
    <xf numFmtId="0" fontId="2" fillId="34" borderId="15" xfId="0" applyFont="1" applyFill="1" applyBorder="1" applyAlignment="1" applyProtection="1">
      <alignment horizontal="center" vertical="center"/>
      <protection hidden="1"/>
    </xf>
    <xf numFmtId="0" fontId="2" fillId="34" borderId="19" xfId="0" applyFont="1" applyFill="1" applyBorder="1" applyAlignment="1" applyProtection="1">
      <alignment horizontal="center" vertical="center"/>
      <protection hidden="1"/>
    </xf>
    <xf numFmtId="0" fontId="2" fillId="34" borderId="26" xfId="0" applyFont="1" applyFill="1" applyBorder="1" applyAlignment="1" applyProtection="1">
      <alignment horizontal="center" vertical="center"/>
      <protection hidden="1"/>
    </xf>
    <xf numFmtId="0" fontId="2" fillId="34" borderId="23" xfId="0" applyFont="1" applyFill="1" applyBorder="1" applyAlignment="1" applyProtection="1">
      <alignment horizontal="center" vertical="center"/>
      <protection hidden="1"/>
    </xf>
    <xf numFmtId="0" fontId="2" fillId="34" borderId="14" xfId="0" applyFont="1" applyFill="1" applyBorder="1" applyAlignment="1" applyProtection="1">
      <alignment horizontal="center" vertical="center"/>
      <protection hidden="1"/>
    </xf>
    <xf numFmtId="0" fontId="2" fillId="34" borderId="18" xfId="0" applyFont="1" applyFill="1" applyBorder="1" applyAlignment="1" applyProtection="1">
      <alignment horizontal="center" vertical="center"/>
      <protection hidden="1"/>
    </xf>
    <xf numFmtId="0" fontId="6" fillId="5" borderId="15" xfId="0" applyFont="1" applyFill="1" applyBorder="1" applyAlignment="1" applyProtection="1">
      <alignment horizontal="center" vertical="center" wrapText="1"/>
      <protection hidden="1"/>
    </xf>
    <xf numFmtId="0" fontId="6" fillId="5" borderId="19" xfId="0" applyFont="1" applyFill="1" applyBorder="1" applyAlignment="1" applyProtection="1">
      <alignment horizontal="center" vertical="center" wrapText="1"/>
      <protection hidden="1"/>
    </xf>
    <xf numFmtId="0" fontId="6" fillId="5" borderId="26" xfId="0" applyFont="1" applyFill="1" applyBorder="1" applyAlignment="1" applyProtection="1">
      <alignment horizontal="center" vertical="center" wrapText="1"/>
      <protection hidden="1"/>
    </xf>
    <xf numFmtId="0" fontId="102" fillId="5" borderId="39" xfId="0" applyFont="1" applyFill="1" applyBorder="1" applyAlignment="1" applyProtection="1">
      <alignment horizontal="center" vertical="top"/>
      <protection locked="0"/>
    </xf>
    <xf numFmtId="0" fontId="102" fillId="5" borderId="40" xfId="0" applyFont="1" applyFill="1" applyBorder="1" applyAlignment="1" applyProtection="1">
      <alignment horizontal="center" vertical="top"/>
      <protection locked="0"/>
    </xf>
    <xf numFmtId="0" fontId="20" fillId="0" borderId="0" xfId="0" applyFont="1" applyBorder="1" applyAlignment="1" applyProtection="1">
      <alignment horizontal="right" vertical="top"/>
      <protection hidden="1"/>
    </xf>
    <xf numFmtId="0" fontId="20" fillId="0" borderId="13" xfId="0" applyFont="1" applyBorder="1" applyAlignment="1" applyProtection="1">
      <alignment horizontal="right" vertical="top"/>
      <protection hidden="1"/>
    </xf>
    <xf numFmtId="0" fontId="21" fillId="0" borderId="0" xfId="0" applyFont="1" applyFill="1" applyBorder="1" applyAlignment="1" applyProtection="1">
      <alignment horizontal="left" vertical="top" wrapText="1" indent="1"/>
      <protection hidden="1"/>
    </xf>
    <xf numFmtId="0" fontId="10" fillId="5" borderId="0" xfId="0" applyFont="1" applyFill="1" applyBorder="1" applyAlignment="1" applyProtection="1">
      <alignment horizontal="center" vertical="center" wrapText="1"/>
      <protection hidden="1"/>
    </xf>
    <xf numFmtId="0" fontId="10" fillId="5" borderId="13" xfId="0" applyFont="1" applyFill="1" applyBorder="1" applyAlignment="1" applyProtection="1">
      <alignment horizontal="center" vertical="center" wrapText="1"/>
      <protection hidden="1"/>
    </xf>
    <xf numFmtId="0" fontId="38" fillId="2" borderId="14" xfId="0" applyFont="1" applyFill="1" applyBorder="1" applyAlignment="1" applyProtection="1">
      <alignment horizontal="left" vertical="center" indent="1"/>
      <protection locked="0"/>
    </xf>
    <xf numFmtId="0" fontId="38" fillId="2" borderId="18" xfId="0" applyFont="1" applyFill="1" applyBorder="1" applyAlignment="1" applyProtection="1">
      <alignment horizontal="left" vertical="center" indent="1"/>
      <protection locked="0"/>
    </xf>
    <xf numFmtId="0" fontId="82" fillId="0" borderId="0" xfId="0" applyFont="1" applyFill="1" applyBorder="1" applyAlignment="1" applyProtection="1">
      <alignment horizontal="left" wrapText="1" indent="2"/>
      <protection hidden="1"/>
    </xf>
    <xf numFmtId="0" fontId="82" fillId="0" borderId="13" xfId="0" applyFont="1" applyFill="1" applyBorder="1" applyAlignment="1" applyProtection="1">
      <alignment horizontal="left" wrapText="1" indent="2"/>
      <protection hidden="1"/>
    </xf>
    <xf numFmtId="0" fontId="35" fillId="0" borderId="12" xfId="0" applyFont="1" applyFill="1" applyBorder="1" applyAlignment="1" applyProtection="1">
      <alignment horizontal="left" wrapText="1" indent="1"/>
      <protection hidden="1"/>
    </xf>
    <xf numFmtId="0" fontId="0" fillId="0" borderId="0" xfId="0" applyFill="1" applyBorder="1" applyAlignment="1">
      <alignment horizontal="left" indent="1"/>
    </xf>
    <xf numFmtId="0" fontId="0" fillId="0" borderId="13" xfId="0" applyFill="1" applyBorder="1" applyAlignment="1">
      <alignment horizontal="left" indent="1"/>
    </xf>
    <xf numFmtId="3" fontId="34" fillId="36" borderId="12" xfId="0" applyNumberFormat="1" applyFont="1" applyFill="1" applyBorder="1" applyAlignment="1" applyProtection="1">
      <alignment horizontal="center" vertical="center" wrapText="1"/>
      <protection hidden="1"/>
    </xf>
    <xf numFmtId="3" fontId="34" fillId="36" borderId="23" xfId="0" applyNumberFormat="1" applyFont="1" applyFill="1" applyBorder="1" applyAlignment="1" applyProtection="1">
      <alignment horizontal="center" vertical="center" wrapText="1"/>
      <protection hidden="1"/>
    </xf>
    <xf numFmtId="0" fontId="38" fillId="34" borderId="12" xfId="0" applyFont="1" applyFill="1" applyBorder="1" applyAlignment="1" applyProtection="1">
      <alignment horizontal="center" wrapText="1"/>
      <protection hidden="1"/>
    </xf>
    <xf numFmtId="0" fontId="17" fillId="34" borderId="0" xfId="0" applyFont="1" applyFill="1" applyBorder="1" applyAlignment="1" applyProtection="1">
      <alignment horizontal="center"/>
      <protection hidden="1"/>
    </xf>
    <xf numFmtId="0" fontId="17" fillId="33" borderId="14" xfId="0" applyFont="1" applyFill="1" applyBorder="1" applyAlignment="1" applyProtection="1">
      <alignment horizontal="center" vertical="top"/>
      <protection locked="0"/>
    </xf>
    <xf numFmtId="0" fontId="33" fillId="36" borderId="12" xfId="0" applyFont="1" applyFill="1" applyBorder="1" applyAlignment="1" applyProtection="1">
      <alignment horizontal="left" indent="1"/>
      <protection locked="0"/>
    </xf>
    <xf numFmtId="0" fontId="33" fillId="36" borderId="0" xfId="0" applyFont="1" applyFill="1" applyBorder="1" applyAlignment="1" applyProtection="1">
      <alignment horizontal="left" indent="1"/>
      <protection locked="0"/>
    </xf>
    <xf numFmtId="0" fontId="278" fillId="0" borderId="0" xfId="0" applyFont="1" applyBorder="1" applyAlignment="1" applyProtection="1">
      <alignment horizontal="left" wrapText="1" indent="2"/>
      <protection hidden="1"/>
    </xf>
    <xf numFmtId="0" fontId="2" fillId="34" borderId="12" xfId="0" applyFont="1" applyFill="1" applyBorder="1" applyAlignment="1" applyProtection="1">
      <alignment horizontal="center" vertical="center"/>
      <protection hidden="1"/>
    </xf>
    <xf numFmtId="0" fontId="2" fillId="34" borderId="0" xfId="0" applyFont="1" applyFill="1" applyBorder="1" applyAlignment="1" applyProtection="1">
      <alignment horizontal="center" vertical="center"/>
      <protection hidden="1"/>
    </xf>
    <xf numFmtId="0" fontId="2" fillId="34" borderId="13" xfId="0" applyFont="1" applyFill="1" applyBorder="1" applyAlignment="1" applyProtection="1">
      <alignment horizontal="center" vertical="center"/>
      <protection hidden="1"/>
    </xf>
    <xf numFmtId="0" fontId="279" fillId="0" borderId="0" xfId="0" applyFont="1" applyBorder="1" applyAlignment="1" applyProtection="1">
      <alignment horizontal="left"/>
      <protection hidden="1"/>
    </xf>
    <xf numFmtId="0" fontId="50" fillId="53" borderId="12" xfId="0" applyFont="1" applyFill="1" applyBorder="1" applyAlignment="1" applyProtection="1">
      <alignment horizontal="left" vertical="center" wrapText="1" indent="1"/>
      <protection hidden="1"/>
    </xf>
    <xf numFmtId="0" fontId="50" fillId="53" borderId="0" xfId="0" applyFont="1" applyFill="1" applyBorder="1" applyAlignment="1" applyProtection="1">
      <alignment horizontal="left" vertical="center" wrapText="1" indent="1"/>
      <protection hidden="1"/>
    </xf>
    <xf numFmtId="0" fontId="50" fillId="53" borderId="13" xfId="0" applyFont="1" applyFill="1" applyBorder="1" applyAlignment="1" applyProtection="1">
      <alignment horizontal="left" vertical="center" wrapText="1" indent="1"/>
      <protection hidden="1"/>
    </xf>
    <xf numFmtId="0" fontId="16" fillId="0" borderId="12" xfId="0" applyFont="1" applyFill="1" applyBorder="1" applyAlignment="1" applyProtection="1">
      <alignment horizontal="left" vertical="top" wrapText="1" indent="1"/>
      <protection hidden="1"/>
    </xf>
    <xf numFmtId="0" fontId="16" fillId="0" borderId="0" xfId="0" applyFont="1" applyFill="1" applyBorder="1" applyAlignment="1" applyProtection="1">
      <alignment horizontal="left" vertical="top" wrapText="1" indent="1"/>
      <protection hidden="1"/>
    </xf>
    <xf numFmtId="0" fontId="16" fillId="0" borderId="12" xfId="0" applyFont="1" applyBorder="1" applyAlignment="1" applyProtection="1">
      <alignment horizontal="left" wrapText="1" indent="1"/>
      <protection hidden="1"/>
    </xf>
    <xf numFmtId="0" fontId="53" fillId="0" borderId="0" xfId="0" applyFont="1" applyBorder="1" applyAlignment="1" applyProtection="1">
      <alignment horizontal="center"/>
      <protection hidden="1"/>
    </xf>
    <xf numFmtId="0" fontId="58" fillId="34" borderId="21" xfId="0" applyFont="1" applyFill="1" applyBorder="1" applyAlignment="1" applyProtection="1">
      <alignment horizontal="center" vertical="center"/>
      <protection hidden="1"/>
    </xf>
    <xf numFmtId="0" fontId="58" fillId="34" borderId="20" xfId="0" applyFont="1" applyFill="1" applyBorder="1" applyAlignment="1" applyProtection="1">
      <alignment horizontal="center" vertical="center"/>
      <protection hidden="1"/>
    </xf>
    <xf numFmtId="0" fontId="280" fillId="0" borderId="12" xfId="0" applyFont="1" applyFill="1" applyBorder="1" applyAlignment="1" applyProtection="1">
      <alignment horizontal="left" vertical="top" wrapText="1" indent="2"/>
      <protection hidden="1"/>
    </xf>
    <xf numFmtId="0" fontId="280" fillId="0" borderId="0" xfId="0" applyFont="1" applyFill="1" applyBorder="1" applyAlignment="1" applyProtection="1">
      <alignment horizontal="left" vertical="top" wrapText="1" indent="2"/>
      <protection hidden="1"/>
    </xf>
    <xf numFmtId="0" fontId="280" fillId="0" borderId="13" xfId="0" applyFont="1" applyFill="1" applyBorder="1" applyAlignment="1" applyProtection="1">
      <alignment horizontal="left" vertical="top" wrapText="1" indent="2"/>
      <protection hidden="1"/>
    </xf>
    <xf numFmtId="0" fontId="101" fillId="5" borderId="0" xfId="0" applyFont="1" applyFill="1" applyBorder="1" applyAlignment="1" applyProtection="1">
      <alignment horizontal="center" vertical="top" wrapText="1"/>
      <protection hidden="1"/>
    </xf>
    <xf numFmtId="0" fontId="101" fillId="5" borderId="13" xfId="0" applyFont="1" applyFill="1" applyBorder="1" applyAlignment="1" applyProtection="1">
      <alignment horizontal="center" vertical="top" wrapText="1"/>
      <protection hidden="1"/>
    </xf>
    <xf numFmtId="0" fontId="101" fillId="5" borderId="41" xfId="0" applyFont="1" applyFill="1" applyBorder="1" applyAlignment="1" applyProtection="1">
      <alignment horizontal="center" vertical="center" wrapText="1"/>
      <protection hidden="1"/>
    </xf>
    <xf numFmtId="0" fontId="101" fillId="5" borderId="42" xfId="0" applyFont="1" applyFill="1" applyBorder="1" applyAlignment="1" applyProtection="1">
      <alignment horizontal="center" vertical="center" wrapText="1"/>
      <protection hidden="1"/>
    </xf>
    <xf numFmtId="0" fontId="101" fillId="5" borderId="43" xfId="0" applyFont="1" applyFill="1" applyBorder="1" applyAlignment="1" applyProtection="1">
      <alignment horizontal="center" vertical="center" wrapText="1"/>
      <protection hidden="1"/>
    </xf>
    <xf numFmtId="0" fontId="101" fillId="5" borderId="44" xfId="0" applyFont="1" applyFill="1" applyBorder="1" applyAlignment="1" applyProtection="1">
      <alignment horizontal="center" vertical="center" wrapText="1"/>
      <protection hidden="1"/>
    </xf>
    <xf numFmtId="0" fontId="278" fillId="0" borderId="0" xfId="0" applyFont="1" applyBorder="1" applyAlignment="1" applyProtection="1">
      <alignment horizontal="left" vertical="center" wrapText="1" indent="2"/>
      <protection hidden="1"/>
    </xf>
    <xf numFmtId="0" fontId="49" fillId="33" borderId="0" xfId="0" applyFont="1" applyFill="1" applyBorder="1" applyAlignment="1" applyProtection="1">
      <alignment horizontal="center" vertical="center"/>
      <protection hidden="1"/>
    </xf>
    <xf numFmtId="0" fontId="0" fillId="0" borderId="0" xfId="0" applyBorder="1" applyAlignment="1">
      <alignment/>
    </xf>
    <xf numFmtId="0" fontId="70" fillId="33" borderId="0" xfId="0" applyFont="1" applyFill="1" applyBorder="1" applyAlignment="1" applyProtection="1">
      <alignment horizontal="left" vertical="center"/>
      <protection hidden="1"/>
    </xf>
    <xf numFmtId="0" fontId="279" fillId="0" borderId="0" xfId="0" applyFont="1" applyBorder="1" applyAlignment="1" applyProtection="1">
      <alignment horizontal="left" wrapText="1" indent="1"/>
      <protection hidden="1"/>
    </xf>
    <xf numFmtId="0" fontId="281" fillId="2" borderId="0" xfId="0" applyFont="1" applyFill="1" applyBorder="1" applyAlignment="1">
      <alignment horizontal="center" vertical="top" wrapText="1"/>
    </xf>
    <xf numFmtId="0" fontId="93" fillId="2" borderId="0" xfId="0" applyFont="1" applyFill="1" applyBorder="1" applyAlignment="1">
      <alignment horizontal="center" vertical="top" wrapText="1"/>
    </xf>
    <xf numFmtId="0" fontId="59" fillId="38" borderId="21" xfId="42" applyFont="1" applyFill="1" applyBorder="1" applyAlignment="1" applyProtection="1">
      <alignment horizontal="center" vertical="center"/>
      <protection hidden="1"/>
    </xf>
    <xf numFmtId="0" fontId="59" fillId="38" borderId="20" xfId="42" applyFont="1" applyFill="1" applyBorder="1" applyAlignment="1" applyProtection="1">
      <alignment horizontal="center" vertical="center"/>
      <protection hidden="1"/>
    </xf>
    <xf numFmtId="0" fontId="59" fillId="38" borderId="22" xfId="42" applyFont="1" applyFill="1" applyBorder="1" applyAlignment="1" applyProtection="1">
      <alignment horizontal="center" vertical="center"/>
      <protection hidden="1"/>
    </xf>
    <xf numFmtId="0" fontId="59" fillId="38" borderId="15" xfId="42" applyFont="1" applyFill="1" applyBorder="1" applyAlignment="1" applyProtection="1">
      <alignment horizontal="center" vertical="center"/>
      <protection hidden="1"/>
    </xf>
    <xf numFmtId="0" fontId="59" fillId="38" borderId="19" xfId="42" applyFont="1" applyFill="1" applyBorder="1" applyAlignment="1" applyProtection="1">
      <alignment horizontal="center" vertical="center"/>
      <protection hidden="1"/>
    </xf>
    <xf numFmtId="0" fontId="59" fillId="38" borderId="26" xfId="42" applyFont="1" applyFill="1" applyBorder="1" applyAlignment="1" applyProtection="1">
      <alignment horizontal="center" vertical="center"/>
      <protection hidden="1"/>
    </xf>
    <xf numFmtId="0" fontId="7" fillId="0" borderId="15" xfId="0" applyFont="1" applyBorder="1" applyAlignment="1" applyProtection="1">
      <alignment horizontal="center" vertical="center"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12" xfId="0" applyFont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7" fillId="0" borderId="15" xfId="0" applyFont="1" applyBorder="1" applyAlignment="1" applyProtection="1">
      <alignment horizontal="center" vertical="top"/>
      <protection hidden="1"/>
    </xf>
    <xf numFmtId="0" fontId="7" fillId="0" borderId="19" xfId="0" applyFont="1" applyBorder="1" applyAlignment="1" applyProtection="1">
      <alignment horizontal="center" vertical="top"/>
      <protection hidden="1"/>
    </xf>
    <xf numFmtId="0" fontId="7" fillId="0" borderId="26" xfId="0" applyFont="1" applyBorder="1" applyAlignment="1" applyProtection="1">
      <alignment horizontal="center" vertical="top"/>
      <protection hidden="1"/>
    </xf>
    <xf numFmtId="0" fontId="73" fillId="0" borderId="23" xfId="0" applyFont="1" applyBorder="1" applyAlignment="1" applyProtection="1">
      <alignment horizontal="center" vertical="top"/>
      <protection hidden="1"/>
    </xf>
    <xf numFmtId="0" fontId="73" fillId="0" borderId="14" xfId="0" applyFont="1" applyBorder="1" applyAlignment="1" applyProtection="1">
      <alignment horizontal="center" vertical="top"/>
      <protection hidden="1"/>
    </xf>
    <xf numFmtId="0" fontId="73" fillId="0" borderId="18" xfId="0" applyFont="1" applyBorder="1" applyAlignment="1" applyProtection="1">
      <alignment horizontal="center" vertical="top"/>
      <protection hidden="1"/>
    </xf>
    <xf numFmtId="0" fontId="15" fillId="0" borderId="21" xfId="0" applyFont="1" applyBorder="1" applyAlignment="1" applyProtection="1">
      <alignment horizontal="center" vertical="top"/>
      <protection hidden="1"/>
    </xf>
    <xf numFmtId="0" fontId="15" fillId="0" borderId="20" xfId="0" applyFont="1" applyBorder="1" applyAlignment="1" applyProtection="1">
      <alignment horizontal="center" vertical="top"/>
      <protection hidden="1"/>
    </xf>
    <xf numFmtId="0" fontId="15" fillId="0" borderId="22" xfId="0" applyFont="1" applyBorder="1" applyAlignment="1" applyProtection="1">
      <alignment horizontal="center" vertical="top"/>
      <protection hidden="1"/>
    </xf>
    <xf numFmtId="0" fontId="15" fillId="0" borderId="23" xfId="0" applyFont="1" applyBorder="1" applyAlignment="1" applyProtection="1">
      <alignment horizontal="center" vertical="top"/>
      <protection hidden="1"/>
    </xf>
    <xf numFmtId="0" fontId="15" fillId="0" borderId="14" xfId="0" applyFont="1" applyBorder="1" applyAlignment="1" applyProtection="1">
      <alignment horizontal="center" vertical="top"/>
      <protection hidden="1"/>
    </xf>
    <xf numFmtId="0" fontId="15" fillId="0" borderId="18" xfId="0" applyFont="1" applyBorder="1" applyAlignment="1" applyProtection="1">
      <alignment horizontal="center" vertical="top"/>
      <protection hidden="1"/>
    </xf>
    <xf numFmtId="0" fontId="32" fillId="0" borderId="15" xfId="0" applyFont="1" applyBorder="1" applyAlignment="1">
      <alignment horizontal="center" vertical="center" wrapText="1"/>
    </xf>
    <xf numFmtId="0" fontId="32" fillId="0" borderId="19" xfId="0" applyFont="1" applyBorder="1" applyAlignment="1">
      <alignment horizontal="center" vertical="center" wrapText="1"/>
    </xf>
    <xf numFmtId="0" fontId="32" fillId="0" borderId="26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8" xfId="0" applyFont="1" applyBorder="1" applyAlignment="1">
      <alignment horizontal="center" vertical="center" wrapText="1"/>
    </xf>
    <xf numFmtId="0" fontId="73" fillId="0" borderId="12" xfId="0" applyFont="1" applyBorder="1" applyAlignment="1">
      <alignment horizontal="left" vertical="top" wrapText="1"/>
    </xf>
    <xf numFmtId="0" fontId="73" fillId="0" borderId="0" xfId="0" applyFont="1" applyBorder="1" applyAlignment="1">
      <alignment horizontal="left" vertical="top" wrapText="1"/>
    </xf>
    <xf numFmtId="0" fontId="73" fillId="0" borderId="13" xfId="0" applyFont="1" applyBorder="1" applyAlignment="1">
      <alignment horizontal="left" vertical="top" wrapText="1"/>
    </xf>
    <xf numFmtId="0" fontId="73" fillId="0" borderId="23" xfId="0" applyFont="1" applyBorder="1" applyAlignment="1">
      <alignment horizontal="left" vertical="top" wrapText="1"/>
    </xf>
    <xf numFmtId="0" fontId="73" fillId="0" borderId="14" xfId="0" applyFont="1" applyBorder="1" applyAlignment="1">
      <alignment horizontal="left" vertical="top" wrapText="1"/>
    </xf>
    <xf numFmtId="0" fontId="73" fillId="0" borderId="18" xfId="0" applyFont="1" applyBorder="1" applyAlignment="1">
      <alignment horizontal="left" vertical="top" wrapText="1"/>
    </xf>
    <xf numFmtId="0" fontId="17" fillId="0" borderId="15" xfId="0" applyFont="1" applyBorder="1" applyAlignment="1" applyProtection="1">
      <alignment horizontal="center" vertical="center" wrapText="1"/>
      <protection hidden="1"/>
    </xf>
    <xf numFmtId="0" fontId="17" fillId="0" borderId="19" xfId="0" applyFont="1" applyBorder="1" applyAlignment="1" applyProtection="1">
      <alignment horizontal="center" vertical="center" wrapText="1"/>
      <protection hidden="1"/>
    </xf>
    <xf numFmtId="0" fontId="17" fillId="0" borderId="26" xfId="0" applyFont="1" applyBorder="1" applyAlignment="1" applyProtection="1">
      <alignment horizontal="center" vertical="center" wrapText="1"/>
      <protection hidden="1"/>
    </xf>
    <xf numFmtId="0" fontId="17" fillId="0" borderId="23" xfId="0" applyFont="1" applyBorder="1" applyAlignment="1" applyProtection="1">
      <alignment horizontal="center" vertical="center" wrapText="1"/>
      <protection hidden="1"/>
    </xf>
    <xf numFmtId="0" fontId="17" fillId="0" borderId="14" xfId="0" applyFont="1" applyBorder="1" applyAlignment="1" applyProtection="1">
      <alignment horizontal="center" vertical="center" wrapText="1"/>
      <protection hidden="1"/>
    </xf>
    <xf numFmtId="0" fontId="17" fillId="0" borderId="18" xfId="0" applyFont="1" applyBorder="1" applyAlignment="1" applyProtection="1">
      <alignment horizontal="center" vertical="center" wrapText="1"/>
      <protection hidden="1"/>
    </xf>
    <xf numFmtId="0" fontId="17" fillId="0" borderId="17" xfId="0" applyFont="1" applyBorder="1" applyAlignment="1" applyProtection="1">
      <alignment horizontal="center" vertical="center" wrapText="1"/>
      <protection hidden="1" locked="0"/>
    </xf>
    <xf numFmtId="0" fontId="32" fillId="0" borderId="16" xfId="0" applyFont="1" applyBorder="1" applyAlignment="1" applyProtection="1">
      <alignment horizontal="center" vertical="top"/>
      <protection hidden="1"/>
    </xf>
    <xf numFmtId="0" fontId="32" fillId="0" borderId="24" xfId="0" applyFont="1" applyBorder="1" applyAlignment="1" applyProtection="1">
      <alignment horizontal="center" vertical="top"/>
      <protection hidden="1"/>
    </xf>
    <xf numFmtId="0" fontId="32" fillId="0" borderId="25" xfId="0" applyFont="1" applyBorder="1" applyAlignment="1" applyProtection="1">
      <alignment horizontal="center" vertical="top"/>
      <protection hidden="1"/>
    </xf>
    <xf numFmtId="0" fontId="16" fillId="0" borderId="15" xfId="0" applyFont="1" applyBorder="1" applyAlignment="1" applyProtection="1">
      <alignment horizontal="left" vertical="top" wrapText="1"/>
      <protection hidden="1"/>
    </xf>
    <xf numFmtId="0" fontId="16" fillId="0" borderId="19" xfId="0" applyFont="1" applyBorder="1" applyAlignment="1" applyProtection="1">
      <alignment horizontal="left" vertical="top" wrapText="1"/>
      <protection hidden="1"/>
    </xf>
    <xf numFmtId="0" fontId="16" fillId="0" borderId="26" xfId="0" applyFont="1" applyBorder="1" applyAlignment="1" applyProtection="1">
      <alignment horizontal="left" vertical="top" wrapText="1"/>
      <protection hidden="1"/>
    </xf>
    <xf numFmtId="0" fontId="16" fillId="0" borderId="12" xfId="0" applyFont="1" applyBorder="1" applyAlignment="1" applyProtection="1">
      <alignment horizontal="left" vertical="top" wrapText="1"/>
      <protection hidden="1"/>
    </xf>
    <xf numFmtId="0" fontId="16" fillId="0" borderId="0" xfId="0" applyFont="1" applyBorder="1" applyAlignment="1" applyProtection="1">
      <alignment horizontal="left" vertical="top" wrapText="1"/>
      <protection hidden="1"/>
    </xf>
    <xf numFmtId="0" fontId="16" fillId="0" borderId="13" xfId="0" applyFont="1" applyBorder="1" applyAlignment="1" applyProtection="1">
      <alignment horizontal="left" vertical="top" wrapText="1"/>
      <protection hidden="1"/>
    </xf>
    <xf numFmtId="0" fontId="17" fillId="0" borderId="19" xfId="0" applyFont="1" applyBorder="1" applyAlignment="1" applyProtection="1">
      <alignment horizontal="center" vertical="center"/>
      <protection hidden="1" locked="0"/>
    </xf>
    <xf numFmtId="0" fontId="17" fillId="0" borderId="26" xfId="0" applyFont="1" applyBorder="1" applyAlignment="1" applyProtection="1">
      <alignment horizontal="center" vertical="center"/>
      <protection hidden="1" locked="0"/>
    </xf>
    <xf numFmtId="0" fontId="17" fillId="0" borderId="14" xfId="0" applyFont="1" applyBorder="1" applyAlignment="1" applyProtection="1">
      <alignment horizontal="center" vertical="center"/>
      <protection hidden="1" locked="0"/>
    </xf>
    <xf numFmtId="0" fontId="17" fillId="0" borderId="18" xfId="0" applyFont="1" applyBorder="1" applyAlignment="1" applyProtection="1">
      <alignment horizontal="center" vertical="center"/>
      <protection hidden="1" locked="0"/>
    </xf>
    <xf numFmtId="0" fontId="32" fillId="0" borderId="15" xfId="0" applyFont="1" applyBorder="1" applyAlignment="1" applyProtection="1">
      <alignment horizontal="center" vertical="top" wrapText="1"/>
      <protection hidden="1"/>
    </xf>
    <xf numFmtId="0" fontId="32" fillId="0" borderId="19" xfId="0" applyFont="1" applyBorder="1" applyAlignment="1" applyProtection="1">
      <alignment horizontal="center" vertical="top" wrapText="1"/>
      <protection hidden="1"/>
    </xf>
    <xf numFmtId="0" fontId="32" fillId="0" borderId="26" xfId="0" applyFont="1" applyBorder="1" applyAlignment="1" applyProtection="1">
      <alignment horizontal="center" vertical="top" wrapText="1"/>
      <protection hidden="1"/>
    </xf>
    <xf numFmtId="0" fontId="32" fillId="0" borderId="12" xfId="0" applyFont="1" applyBorder="1" applyAlignment="1" applyProtection="1">
      <alignment horizontal="center" vertical="top" wrapText="1"/>
      <protection hidden="1"/>
    </xf>
    <xf numFmtId="0" fontId="32" fillId="0" borderId="0" xfId="0" applyFont="1" applyBorder="1" applyAlignment="1" applyProtection="1">
      <alignment horizontal="center" vertical="top" wrapText="1"/>
      <protection hidden="1"/>
    </xf>
    <xf numFmtId="0" fontId="32" fillId="0" borderId="13" xfId="0" applyFont="1" applyBorder="1" applyAlignment="1" applyProtection="1">
      <alignment horizontal="center" vertical="top" wrapText="1"/>
      <protection hidden="1"/>
    </xf>
    <xf numFmtId="0" fontId="32" fillId="0" borderId="23" xfId="0" applyFont="1" applyBorder="1" applyAlignment="1" applyProtection="1">
      <alignment horizontal="center" vertical="top" wrapText="1"/>
      <protection hidden="1"/>
    </xf>
    <xf numFmtId="0" fontId="32" fillId="0" borderId="14" xfId="0" applyFont="1" applyBorder="1" applyAlignment="1" applyProtection="1">
      <alignment horizontal="center" vertical="top" wrapText="1"/>
      <protection hidden="1"/>
    </xf>
    <xf numFmtId="0" fontId="32" fillId="0" borderId="18" xfId="0" applyFont="1" applyBorder="1" applyAlignment="1" applyProtection="1">
      <alignment horizontal="center" vertical="top" wrapText="1"/>
      <protection hidden="1"/>
    </xf>
    <xf numFmtId="0" fontId="73" fillId="0" borderId="12" xfId="0" applyFont="1" applyBorder="1" applyAlignment="1" applyProtection="1">
      <alignment horizontal="left" vertical="top" wrapText="1"/>
      <protection hidden="1"/>
    </xf>
    <xf numFmtId="0" fontId="73" fillId="0" borderId="0" xfId="0" applyFont="1" applyBorder="1" applyAlignment="1" applyProtection="1">
      <alignment horizontal="left" vertical="top" wrapText="1"/>
      <protection hidden="1"/>
    </xf>
    <xf numFmtId="0" fontId="73" fillId="0" borderId="13" xfId="0" applyFont="1" applyBorder="1" applyAlignment="1" applyProtection="1">
      <alignment horizontal="left" vertical="top" wrapText="1"/>
      <protection hidden="1"/>
    </xf>
    <xf numFmtId="0" fontId="73" fillId="0" borderId="23" xfId="0" applyFont="1" applyBorder="1" applyAlignment="1" applyProtection="1">
      <alignment horizontal="left" vertical="top" wrapText="1"/>
      <protection hidden="1"/>
    </xf>
    <xf numFmtId="0" fontId="73" fillId="0" borderId="14" xfId="0" applyFont="1" applyBorder="1" applyAlignment="1" applyProtection="1">
      <alignment horizontal="left" vertical="top" wrapText="1"/>
      <protection hidden="1"/>
    </xf>
    <xf numFmtId="0" fontId="73" fillId="0" borderId="18" xfId="0" applyFont="1" applyBorder="1" applyAlignment="1" applyProtection="1">
      <alignment horizontal="left" vertical="top" wrapText="1"/>
      <protection hidden="1"/>
    </xf>
    <xf numFmtId="0" fontId="17" fillId="0" borderId="17" xfId="0" applyFont="1" applyBorder="1" applyAlignment="1" applyProtection="1">
      <alignment horizontal="center" vertical="center" wrapText="1"/>
      <protection hidden="1"/>
    </xf>
    <xf numFmtId="0" fontId="82" fillId="0" borderId="12" xfId="0" applyFont="1" applyBorder="1" applyAlignment="1" applyProtection="1">
      <alignment horizontal="center" wrapText="1"/>
      <protection hidden="1"/>
    </xf>
    <xf numFmtId="0" fontId="82" fillId="0" borderId="0" xfId="0" applyFont="1" applyBorder="1" applyAlignment="1" applyProtection="1">
      <alignment horizontal="center" wrapText="1"/>
      <protection hidden="1"/>
    </xf>
    <xf numFmtId="0" fontId="82" fillId="0" borderId="13" xfId="0" applyFont="1" applyBorder="1" applyAlignment="1" applyProtection="1">
      <alignment horizontal="center" wrapText="1"/>
      <protection hidden="1"/>
    </xf>
    <xf numFmtId="0" fontId="82" fillId="0" borderId="12" xfId="0" applyFont="1" applyBorder="1" applyAlignment="1" applyProtection="1">
      <alignment horizontal="center" vertical="center" wrapText="1"/>
      <protection hidden="1"/>
    </xf>
    <xf numFmtId="0" fontId="82" fillId="0" borderId="0" xfId="0" applyFont="1" applyBorder="1" applyAlignment="1" applyProtection="1">
      <alignment horizontal="center" vertical="center" wrapText="1"/>
      <protection hidden="1"/>
    </xf>
    <xf numFmtId="0" fontId="82" fillId="0" borderId="13" xfId="0" applyFont="1" applyBorder="1" applyAlignment="1" applyProtection="1">
      <alignment horizontal="center" vertical="center" wrapText="1"/>
      <protection hidden="1"/>
    </xf>
    <xf numFmtId="0" fontId="73" fillId="0" borderId="23" xfId="0" applyFont="1" applyBorder="1" applyAlignment="1" applyProtection="1">
      <alignment horizontal="left" vertical="center" wrapText="1"/>
      <protection hidden="1"/>
    </xf>
    <xf numFmtId="0" fontId="73" fillId="0" borderId="14" xfId="0" applyFont="1" applyBorder="1" applyAlignment="1" applyProtection="1">
      <alignment horizontal="left" vertical="center" wrapText="1"/>
      <protection hidden="1"/>
    </xf>
    <xf numFmtId="0" fontId="73" fillId="0" borderId="18" xfId="0" applyFont="1" applyBorder="1" applyAlignment="1" applyProtection="1">
      <alignment horizontal="left" vertical="center" wrapText="1"/>
      <protection hidden="1"/>
    </xf>
    <xf numFmtId="0" fontId="82" fillId="0" borderId="12" xfId="0" applyFont="1" applyBorder="1" applyAlignment="1" applyProtection="1">
      <alignment horizontal="center" vertical="top" wrapText="1"/>
      <protection hidden="1"/>
    </xf>
    <xf numFmtId="0" fontId="82" fillId="0" borderId="0" xfId="0" applyFont="1" applyBorder="1" applyAlignment="1" applyProtection="1">
      <alignment horizontal="center" vertical="top" wrapText="1"/>
      <protection hidden="1"/>
    </xf>
    <xf numFmtId="0" fontId="82" fillId="0" borderId="13" xfId="0" applyFont="1" applyBorder="1" applyAlignment="1" applyProtection="1">
      <alignment horizontal="center" vertical="top" wrapText="1"/>
      <protection hidden="1"/>
    </xf>
    <xf numFmtId="0" fontId="32" fillId="0" borderId="23" xfId="0" applyFont="1" applyBorder="1" applyAlignment="1" applyProtection="1">
      <alignment horizontal="center" vertical="center" wrapText="1"/>
      <protection hidden="1"/>
    </xf>
    <xf numFmtId="0" fontId="32" fillId="0" borderId="14" xfId="0" applyFont="1" applyBorder="1" applyAlignment="1" applyProtection="1">
      <alignment horizontal="center" vertical="center" wrapText="1"/>
      <protection hidden="1"/>
    </xf>
    <xf numFmtId="0" fontId="32" fillId="0" borderId="18" xfId="0" applyFont="1" applyBorder="1" applyAlignment="1" applyProtection="1">
      <alignment horizontal="center" vertical="center" wrapText="1"/>
      <protection hidden="1"/>
    </xf>
    <xf numFmtId="0" fontId="82" fillId="0" borderId="23" xfId="0" applyFont="1" applyBorder="1" applyAlignment="1" applyProtection="1">
      <alignment horizontal="center" vertical="top" wrapText="1"/>
      <protection hidden="1"/>
    </xf>
    <xf numFmtId="0" fontId="82" fillId="0" borderId="14" xfId="0" applyFont="1" applyBorder="1" applyAlignment="1" applyProtection="1">
      <alignment horizontal="center" vertical="top" wrapText="1"/>
      <protection hidden="1"/>
    </xf>
    <xf numFmtId="0" fontId="82" fillId="0" borderId="18" xfId="0" applyFont="1" applyBorder="1" applyAlignment="1" applyProtection="1">
      <alignment horizontal="center" vertical="top" wrapText="1"/>
      <protection hidden="1"/>
    </xf>
    <xf numFmtId="0" fontId="16" fillId="0" borderId="23" xfId="0" applyFont="1" applyBorder="1" applyAlignment="1" applyProtection="1">
      <alignment horizontal="left" vertical="top" wrapText="1"/>
      <protection hidden="1"/>
    </xf>
    <xf numFmtId="0" fontId="16" fillId="0" borderId="14" xfId="0" applyFont="1" applyBorder="1" applyAlignment="1" applyProtection="1">
      <alignment horizontal="left" vertical="top" wrapText="1"/>
      <protection hidden="1"/>
    </xf>
    <xf numFmtId="0" fontId="16" fillId="0" borderId="18" xfId="0" applyFont="1" applyBorder="1" applyAlignment="1" applyProtection="1">
      <alignment horizontal="left" vertical="top" wrapText="1"/>
      <protection hidden="1"/>
    </xf>
    <xf numFmtId="0" fontId="7" fillId="0" borderId="17" xfId="0" applyFont="1" applyBorder="1" applyAlignment="1" applyProtection="1">
      <alignment horizontal="center" vertical="center"/>
      <protection hidden="1"/>
    </xf>
    <xf numFmtId="0" fontId="90" fillId="0" borderId="0" xfId="0" applyFont="1" applyAlignment="1" applyProtection="1">
      <alignment horizontal="left" vertical="top" wrapText="1"/>
      <protection hidden="1"/>
    </xf>
    <xf numFmtId="0" fontId="7" fillId="0" borderId="26" xfId="0" applyFont="1" applyBorder="1" applyAlignment="1" applyProtection="1">
      <alignment horizontal="center" vertical="center"/>
      <protection hidden="1"/>
    </xf>
    <xf numFmtId="0" fontId="7" fillId="0" borderId="13" xfId="0" applyFont="1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horizontal="center" vertical="center"/>
      <protection hidden="1"/>
    </xf>
    <xf numFmtId="0" fontId="7" fillId="0" borderId="14" xfId="0" applyFont="1" applyBorder="1" applyAlignment="1" applyProtection="1">
      <alignment horizontal="center" vertical="center"/>
      <protection hidden="1"/>
    </xf>
    <xf numFmtId="0" fontId="7" fillId="0" borderId="18" xfId="0" applyFont="1" applyBorder="1" applyAlignment="1" applyProtection="1">
      <alignment horizontal="center" vertical="center"/>
      <protection hidden="1"/>
    </xf>
    <xf numFmtId="0" fontId="15" fillId="0" borderId="17" xfId="0" applyFont="1" applyBorder="1" applyAlignment="1" applyProtection="1">
      <alignment horizontal="center" vertical="top"/>
      <protection hidden="1"/>
    </xf>
    <xf numFmtId="0" fontId="32" fillId="0" borderId="15" xfId="0" applyFont="1" applyBorder="1" applyAlignment="1" applyProtection="1">
      <alignment horizontal="center" vertical="center" wrapText="1"/>
      <protection hidden="1"/>
    </xf>
    <xf numFmtId="0" fontId="32" fillId="0" borderId="19" xfId="0" applyFont="1" applyBorder="1" applyAlignment="1" applyProtection="1">
      <alignment horizontal="center" vertical="center" wrapText="1"/>
      <protection hidden="1"/>
    </xf>
    <xf numFmtId="0" fontId="32" fillId="0" borderId="26" xfId="0" applyFont="1" applyBorder="1" applyAlignment="1" applyProtection="1">
      <alignment horizontal="center" vertical="center" wrapText="1"/>
      <protection hidden="1"/>
    </xf>
    <xf numFmtId="0" fontId="32" fillId="0" borderId="12" xfId="0" applyFont="1" applyBorder="1" applyAlignment="1" applyProtection="1">
      <alignment horizontal="center" vertical="center" wrapText="1"/>
      <protection hidden="1"/>
    </xf>
    <xf numFmtId="0" fontId="32" fillId="0" borderId="0" xfId="0" applyFont="1" applyBorder="1" applyAlignment="1" applyProtection="1">
      <alignment horizontal="center" vertical="center" wrapText="1"/>
      <protection hidden="1"/>
    </xf>
    <xf numFmtId="0" fontId="32" fillId="0" borderId="13" xfId="0" applyFont="1" applyBorder="1" applyAlignment="1" applyProtection="1">
      <alignment horizontal="center" vertical="center" wrapText="1"/>
      <protection hidden="1"/>
    </xf>
    <xf numFmtId="0" fontId="32" fillId="0" borderId="17" xfId="0" applyFont="1" applyBorder="1" applyAlignment="1">
      <alignment horizontal="center" vertical="center" wrapText="1"/>
    </xf>
    <xf numFmtId="0" fontId="73" fillId="0" borderId="23" xfId="0" applyFont="1" applyBorder="1" applyAlignment="1">
      <alignment horizontal="left" vertical="center"/>
    </xf>
    <xf numFmtId="0" fontId="73" fillId="0" borderId="14" xfId="0" applyFont="1" applyBorder="1" applyAlignment="1">
      <alignment horizontal="left" vertical="center"/>
    </xf>
    <xf numFmtId="0" fontId="73" fillId="0" borderId="18" xfId="0" applyFont="1" applyBorder="1" applyAlignment="1">
      <alignment horizontal="left" vertical="center"/>
    </xf>
    <xf numFmtId="0" fontId="82" fillId="0" borderId="0" xfId="0" applyFont="1" applyAlignment="1">
      <alignment horizontal="justify" vertical="top" wrapText="1"/>
    </xf>
    <xf numFmtId="0" fontId="17" fillId="0" borderId="12" xfId="0" applyFont="1" applyBorder="1" applyAlignment="1" applyProtection="1">
      <alignment horizontal="center" vertical="center" wrapText="1"/>
      <protection hidden="1"/>
    </xf>
    <xf numFmtId="0" fontId="17" fillId="0" borderId="0" xfId="0" applyFont="1" applyBorder="1" applyAlignment="1" applyProtection="1">
      <alignment horizontal="center" vertical="center" wrapText="1"/>
      <protection hidden="1"/>
    </xf>
    <xf numFmtId="0" fontId="17" fillId="0" borderId="13" xfId="0" applyFont="1" applyBorder="1" applyAlignment="1" applyProtection="1">
      <alignment horizontal="center" vertical="center" wrapText="1"/>
      <protection hidden="1"/>
    </xf>
    <xf numFmtId="49" fontId="15" fillId="0" borderId="15" xfId="0" applyNumberFormat="1" applyFont="1" applyBorder="1" applyAlignment="1" applyProtection="1">
      <alignment horizontal="center" vertical="center" wrapText="1"/>
      <protection hidden="1"/>
    </xf>
    <xf numFmtId="49" fontId="15" fillId="0" borderId="12" xfId="0" applyNumberFormat="1" applyFont="1" applyBorder="1" applyAlignment="1" applyProtection="1">
      <alignment horizontal="center" vertical="center" wrapText="1"/>
      <protection hidden="1"/>
    </xf>
    <xf numFmtId="49" fontId="15" fillId="0" borderId="23" xfId="0" applyNumberFormat="1" applyFont="1" applyBorder="1" applyAlignment="1" applyProtection="1">
      <alignment horizontal="center" vertical="center" wrapText="1"/>
      <protection hidden="1"/>
    </xf>
    <xf numFmtId="0" fontId="7" fillId="0" borderId="15" xfId="0" applyFont="1" applyBorder="1" applyAlignment="1" applyProtection="1">
      <alignment horizontal="center" vertical="center" wrapText="1"/>
      <protection hidden="1"/>
    </xf>
    <xf numFmtId="0" fontId="7" fillId="0" borderId="19" xfId="0" applyFont="1" applyBorder="1" applyAlignment="1" applyProtection="1">
      <alignment horizontal="center" vertical="center" wrapText="1"/>
      <protection hidden="1"/>
    </xf>
    <xf numFmtId="0" fontId="7" fillId="0" borderId="26" xfId="0" applyFont="1" applyBorder="1" applyAlignment="1" applyProtection="1">
      <alignment horizontal="center" vertical="center" wrapText="1"/>
      <protection hidden="1"/>
    </xf>
    <xf numFmtId="0" fontId="7" fillId="0" borderId="12" xfId="0" applyFont="1" applyBorder="1" applyAlignment="1" applyProtection="1">
      <alignment horizontal="center" vertical="center" wrapText="1"/>
      <protection hidden="1"/>
    </xf>
    <xf numFmtId="0" fontId="7" fillId="0" borderId="0" xfId="0" applyFont="1" applyBorder="1" applyAlignment="1" applyProtection="1">
      <alignment horizontal="center" vertical="center" wrapText="1"/>
      <protection hidden="1"/>
    </xf>
    <xf numFmtId="0" fontId="7" fillId="0" borderId="13" xfId="0" applyFont="1" applyBorder="1" applyAlignment="1" applyProtection="1">
      <alignment horizontal="center" vertical="center" wrapText="1"/>
      <protection hidden="1"/>
    </xf>
    <xf numFmtId="0" fontId="7" fillId="0" borderId="23" xfId="0" applyFont="1" applyBorder="1" applyAlignment="1" applyProtection="1">
      <alignment horizontal="center" vertical="center" wrapText="1"/>
      <protection hidden="1"/>
    </xf>
    <xf numFmtId="0" fontId="7" fillId="0" borderId="14" xfId="0" applyFont="1" applyBorder="1" applyAlignment="1" applyProtection="1">
      <alignment horizontal="center" vertical="center" wrapText="1"/>
      <protection hidden="1"/>
    </xf>
    <xf numFmtId="0" fontId="7" fillId="0" borderId="18" xfId="0" applyFont="1" applyBorder="1" applyAlignment="1" applyProtection="1">
      <alignment horizontal="center" vertical="center" wrapText="1"/>
      <protection hidden="1"/>
    </xf>
    <xf numFmtId="0" fontId="82" fillId="0" borderId="12" xfId="0" applyFont="1" applyBorder="1" applyAlignment="1">
      <alignment horizontal="center" vertical="center" wrapText="1"/>
    </xf>
    <xf numFmtId="0" fontId="82" fillId="0" borderId="0" xfId="0" applyFont="1" applyBorder="1" applyAlignment="1">
      <alignment horizontal="center" vertical="center" wrapText="1"/>
    </xf>
    <xf numFmtId="0" fontId="82" fillId="0" borderId="13" xfId="0" applyFont="1" applyBorder="1" applyAlignment="1">
      <alignment horizontal="center" vertical="center" wrapText="1"/>
    </xf>
    <xf numFmtId="0" fontId="82" fillId="0" borderId="23" xfId="0" applyFont="1" applyBorder="1" applyAlignment="1">
      <alignment horizontal="center" vertical="center" wrapText="1"/>
    </xf>
    <xf numFmtId="0" fontId="82" fillId="0" borderId="14" xfId="0" applyFont="1" applyBorder="1" applyAlignment="1">
      <alignment horizontal="center" vertical="center" wrapText="1"/>
    </xf>
    <xf numFmtId="0" fontId="82" fillId="0" borderId="18" xfId="0" applyFont="1" applyBorder="1" applyAlignment="1">
      <alignment horizontal="center" vertical="center" wrapText="1"/>
    </xf>
    <xf numFmtId="0" fontId="17" fillId="0" borderId="15" xfId="0" applyFont="1" applyBorder="1" applyAlignment="1" applyProtection="1">
      <alignment horizontal="center" vertical="center"/>
      <protection hidden="1" locked="0"/>
    </xf>
    <xf numFmtId="0" fontId="17" fillId="0" borderId="12" xfId="0" applyFont="1" applyBorder="1" applyAlignment="1" applyProtection="1">
      <alignment horizontal="center" vertical="center"/>
      <protection hidden="1" locked="0"/>
    </xf>
    <xf numFmtId="0" fontId="17" fillId="0" borderId="0" xfId="0" applyFont="1" applyBorder="1" applyAlignment="1" applyProtection="1">
      <alignment horizontal="center" vertical="center"/>
      <protection hidden="1" locked="0"/>
    </xf>
    <xf numFmtId="0" fontId="17" fillId="0" borderId="13" xfId="0" applyFont="1" applyBorder="1" applyAlignment="1" applyProtection="1">
      <alignment horizontal="center" vertical="center"/>
      <protection hidden="1" locked="0"/>
    </xf>
    <xf numFmtId="0" fontId="17" fillId="0" borderId="23" xfId="0" applyFont="1" applyBorder="1" applyAlignment="1" applyProtection="1">
      <alignment horizontal="center" vertical="center"/>
      <protection hidden="1" locked="0"/>
    </xf>
    <xf numFmtId="0" fontId="32" fillId="0" borderId="15" xfId="0" applyFont="1" applyBorder="1" applyAlignment="1">
      <alignment horizontal="center" vertical="top" wrapText="1"/>
    </xf>
    <xf numFmtId="0" fontId="32" fillId="0" borderId="19" xfId="0" applyFont="1" applyBorder="1" applyAlignment="1">
      <alignment horizontal="center" vertical="top" wrapText="1"/>
    </xf>
    <xf numFmtId="0" fontId="32" fillId="0" borderId="26" xfId="0" applyFont="1" applyBorder="1" applyAlignment="1">
      <alignment horizontal="center" vertical="top" wrapText="1"/>
    </xf>
    <xf numFmtId="0" fontId="32" fillId="0" borderId="12" xfId="0" applyFont="1" applyBorder="1" applyAlignment="1">
      <alignment horizontal="center" vertical="top" wrapText="1"/>
    </xf>
    <xf numFmtId="0" fontId="32" fillId="0" borderId="0" xfId="0" applyFont="1" applyBorder="1" applyAlignment="1">
      <alignment horizontal="center" vertical="top" wrapText="1"/>
    </xf>
    <xf numFmtId="0" fontId="32" fillId="0" borderId="13" xfId="0" applyFont="1" applyBorder="1" applyAlignment="1">
      <alignment horizontal="center" vertical="top" wrapText="1"/>
    </xf>
    <xf numFmtId="0" fontId="32" fillId="0" borderId="23" xfId="0" applyFont="1" applyBorder="1" applyAlignment="1">
      <alignment horizontal="center" vertical="top" wrapText="1"/>
    </xf>
    <xf numFmtId="0" fontId="32" fillId="0" borderId="14" xfId="0" applyFont="1" applyBorder="1" applyAlignment="1">
      <alignment horizontal="center" vertical="top" wrapText="1"/>
    </xf>
    <xf numFmtId="0" fontId="32" fillId="0" borderId="18" xfId="0" applyFont="1" applyBorder="1" applyAlignment="1">
      <alignment horizontal="center" vertical="top" wrapText="1"/>
    </xf>
    <xf numFmtId="0" fontId="17" fillId="0" borderId="15" xfId="0" applyFont="1" applyBorder="1" applyAlignment="1" applyProtection="1">
      <alignment horizontal="center" vertical="center" wrapText="1"/>
      <protection hidden="1" locked="0"/>
    </xf>
    <xf numFmtId="0" fontId="17" fillId="0" borderId="19" xfId="0" applyFont="1" applyBorder="1" applyAlignment="1" applyProtection="1">
      <alignment horizontal="center" vertical="center" wrapText="1"/>
      <protection hidden="1" locked="0"/>
    </xf>
    <xf numFmtId="0" fontId="17" fillId="0" borderId="26" xfId="0" applyFont="1" applyBorder="1" applyAlignment="1" applyProtection="1">
      <alignment horizontal="center" vertical="center" wrapText="1"/>
      <protection hidden="1" locked="0"/>
    </xf>
    <xf numFmtId="0" fontId="17" fillId="0" borderId="23" xfId="0" applyFont="1" applyBorder="1" applyAlignment="1" applyProtection="1">
      <alignment horizontal="center" vertical="center" wrapText="1"/>
      <protection hidden="1" locked="0"/>
    </xf>
    <xf numFmtId="0" fontId="17" fillId="0" borderId="14" xfId="0" applyFont="1" applyBorder="1" applyAlignment="1" applyProtection="1">
      <alignment horizontal="center" vertical="center" wrapText="1"/>
      <protection hidden="1" locked="0"/>
    </xf>
    <xf numFmtId="0" fontId="17" fillId="0" borderId="18" xfId="0" applyFont="1" applyBorder="1" applyAlignment="1" applyProtection="1">
      <alignment horizontal="center" vertical="center" wrapText="1"/>
      <protection hidden="1" locked="0"/>
    </xf>
    <xf numFmtId="0" fontId="32" fillId="0" borderId="17" xfId="0" applyFont="1" applyBorder="1" applyAlignment="1">
      <alignment horizontal="center" vertical="top" wrapText="1"/>
    </xf>
    <xf numFmtId="0" fontId="0" fillId="0" borderId="13" xfId="0" applyBorder="1" applyAlignment="1" applyProtection="1">
      <alignment horizontal="center" vertical="center"/>
      <protection hidden="1"/>
    </xf>
    <xf numFmtId="0" fontId="32" fillId="0" borderId="16" xfId="0" applyFont="1" applyBorder="1" applyAlignment="1" applyProtection="1">
      <alignment horizontal="center" vertical="top" wrapText="1"/>
      <protection hidden="1"/>
    </xf>
    <xf numFmtId="0" fontId="32" fillId="0" borderId="24" xfId="0" applyFont="1" applyBorder="1" applyAlignment="1" applyProtection="1">
      <alignment horizontal="center" vertical="top" wrapText="1"/>
      <protection hidden="1"/>
    </xf>
    <xf numFmtId="0" fontId="32" fillId="0" borderId="25" xfId="0" applyFont="1" applyBorder="1" applyAlignment="1" applyProtection="1">
      <alignment horizontal="center" vertical="top" wrapText="1"/>
      <protection hidden="1"/>
    </xf>
    <xf numFmtId="3" fontId="16" fillId="0" borderId="15" xfId="0" applyNumberFormat="1" applyFont="1" applyBorder="1" applyAlignment="1" applyProtection="1">
      <alignment horizontal="left" vertical="top" wrapText="1"/>
      <protection locked="0"/>
    </xf>
    <xf numFmtId="3" fontId="16" fillId="0" borderId="19" xfId="0" applyNumberFormat="1" applyFont="1" applyBorder="1" applyAlignment="1" applyProtection="1">
      <alignment horizontal="left" vertical="top" wrapText="1"/>
      <protection locked="0"/>
    </xf>
    <xf numFmtId="3" fontId="16" fillId="0" borderId="26" xfId="0" applyNumberFormat="1" applyFont="1" applyBorder="1" applyAlignment="1" applyProtection="1">
      <alignment horizontal="left" vertical="top" wrapText="1"/>
      <protection locked="0"/>
    </xf>
    <xf numFmtId="3" fontId="16" fillId="0" borderId="12" xfId="0" applyNumberFormat="1" applyFont="1" applyBorder="1" applyAlignment="1" applyProtection="1">
      <alignment horizontal="left" vertical="top" wrapText="1"/>
      <protection locked="0"/>
    </xf>
    <xf numFmtId="3" fontId="16" fillId="0" borderId="0" xfId="0" applyNumberFormat="1" applyFont="1" applyBorder="1" applyAlignment="1" applyProtection="1">
      <alignment horizontal="left" vertical="top" wrapText="1"/>
      <protection locked="0"/>
    </xf>
    <xf numFmtId="3" fontId="16" fillId="0" borderId="13" xfId="0" applyNumberFormat="1" applyFont="1" applyBorder="1" applyAlignment="1" applyProtection="1">
      <alignment horizontal="left" vertical="top" wrapText="1"/>
      <protection locked="0"/>
    </xf>
    <xf numFmtId="3" fontId="16" fillId="0" borderId="23" xfId="0" applyNumberFormat="1" applyFont="1" applyBorder="1" applyAlignment="1" applyProtection="1">
      <alignment horizontal="left" vertical="top" wrapText="1"/>
      <protection locked="0"/>
    </xf>
    <xf numFmtId="3" fontId="16" fillId="0" borderId="14" xfId="0" applyNumberFormat="1" applyFont="1" applyBorder="1" applyAlignment="1" applyProtection="1">
      <alignment horizontal="left" vertical="top" wrapText="1"/>
      <protection locked="0"/>
    </xf>
    <xf numFmtId="3" fontId="16" fillId="0" borderId="18" xfId="0" applyNumberFormat="1" applyFont="1" applyBorder="1" applyAlignment="1" applyProtection="1">
      <alignment horizontal="left" vertical="top" wrapText="1"/>
      <protection locked="0"/>
    </xf>
    <xf numFmtId="0" fontId="16" fillId="0" borderId="15" xfId="0" applyFont="1" applyFill="1" applyBorder="1" applyAlignment="1" applyProtection="1">
      <alignment horizontal="left" vertical="top" wrapText="1"/>
      <protection hidden="1"/>
    </xf>
    <xf numFmtId="0" fontId="16" fillId="0" borderId="19" xfId="0" applyFont="1" applyFill="1" applyBorder="1" applyAlignment="1" applyProtection="1">
      <alignment horizontal="left" vertical="top" wrapText="1"/>
      <protection hidden="1"/>
    </xf>
    <xf numFmtId="0" fontId="16" fillId="0" borderId="26" xfId="0" applyFont="1" applyFill="1" applyBorder="1" applyAlignment="1" applyProtection="1">
      <alignment horizontal="left" vertical="top" wrapText="1"/>
      <protection hidden="1"/>
    </xf>
    <xf numFmtId="0" fontId="16" fillId="0" borderId="12" xfId="0" applyFont="1" applyFill="1" applyBorder="1" applyAlignment="1" applyProtection="1">
      <alignment horizontal="left" vertical="top" wrapText="1"/>
      <protection hidden="1"/>
    </xf>
    <xf numFmtId="0" fontId="16" fillId="0" borderId="0" xfId="0" applyFont="1" applyFill="1" applyBorder="1" applyAlignment="1" applyProtection="1">
      <alignment horizontal="left" vertical="top" wrapText="1"/>
      <protection hidden="1"/>
    </xf>
    <xf numFmtId="0" fontId="16" fillId="0" borderId="13" xfId="0" applyFont="1" applyFill="1" applyBorder="1" applyAlignment="1" applyProtection="1">
      <alignment horizontal="left" vertical="top" wrapText="1"/>
      <protection hidden="1"/>
    </xf>
    <xf numFmtId="0" fontId="16" fillId="0" borderId="23" xfId="0" applyFont="1" applyFill="1" applyBorder="1" applyAlignment="1" applyProtection="1">
      <alignment horizontal="left" vertical="top" wrapText="1"/>
      <protection hidden="1"/>
    </xf>
    <xf numFmtId="0" fontId="16" fillId="0" borderId="14" xfId="0" applyFont="1" applyFill="1" applyBorder="1" applyAlignment="1" applyProtection="1">
      <alignment horizontal="left" vertical="top" wrapText="1"/>
      <protection hidden="1"/>
    </xf>
    <xf numFmtId="0" fontId="16" fillId="0" borderId="18" xfId="0" applyFont="1" applyFill="1" applyBorder="1" applyAlignment="1" applyProtection="1">
      <alignment horizontal="left" vertical="top" wrapText="1"/>
      <protection hidden="1"/>
    </xf>
    <xf numFmtId="0" fontId="17" fillId="0" borderId="12" xfId="0" applyFont="1" applyBorder="1" applyAlignment="1" applyProtection="1">
      <alignment horizontal="center" vertical="center" wrapText="1"/>
      <protection hidden="1" locked="0"/>
    </xf>
    <xf numFmtId="0" fontId="17" fillId="0" borderId="0" xfId="0" applyFont="1" applyBorder="1" applyAlignment="1" applyProtection="1">
      <alignment horizontal="center" vertical="center" wrapText="1"/>
      <protection hidden="1" locked="0"/>
    </xf>
    <xf numFmtId="0" fontId="17" fillId="0" borderId="13" xfId="0" applyFont="1" applyBorder="1" applyAlignment="1" applyProtection="1">
      <alignment horizontal="center" vertical="center" wrapText="1"/>
      <protection hidden="1" locked="0"/>
    </xf>
    <xf numFmtId="0" fontId="73" fillId="0" borderId="12" xfId="0" applyFont="1" applyBorder="1" applyAlignment="1">
      <alignment horizontal="center" vertical="top" wrapText="1"/>
    </xf>
    <xf numFmtId="0" fontId="73" fillId="0" borderId="0" xfId="0" applyFont="1" applyBorder="1" applyAlignment="1">
      <alignment horizontal="center" vertical="top" wrapText="1"/>
    </xf>
    <xf numFmtId="0" fontId="73" fillId="0" borderId="13" xfId="0" applyFont="1" applyBorder="1" applyAlignment="1">
      <alignment horizontal="center" vertical="top" wrapText="1"/>
    </xf>
    <xf numFmtId="0" fontId="73" fillId="0" borderId="23" xfId="0" applyFont="1" applyBorder="1" applyAlignment="1">
      <alignment horizontal="left" vertical="top"/>
    </xf>
    <xf numFmtId="0" fontId="73" fillId="0" borderId="14" xfId="0" applyFont="1" applyBorder="1" applyAlignment="1">
      <alignment horizontal="left" vertical="top"/>
    </xf>
    <xf numFmtId="0" fontId="73" fillId="0" borderId="18" xfId="0" applyFont="1" applyBorder="1" applyAlignment="1">
      <alignment horizontal="left" vertical="top"/>
    </xf>
    <xf numFmtId="0" fontId="73" fillId="0" borderId="12" xfId="0" applyFont="1" applyBorder="1" applyAlignment="1">
      <alignment horizontal="left" vertical="center"/>
    </xf>
    <xf numFmtId="0" fontId="73" fillId="0" borderId="0" xfId="0" applyFont="1" applyBorder="1" applyAlignment="1">
      <alignment horizontal="left" vertical="center"/>
    </xf>
    <xf numFmtId="0" fontId="73" fillId="0" borderId="13" xfId="0" applyFont="1" applyBorder="1" applyAlignment="1">
      <alignment horizontal="left" vertical="center"/>
    </xf>
    <xf numFmtId="0" fontId="0" fillId="0" borderId="21" xfId="0" applyBorder="1" applyAlignment="1" applyProtection="1">
      <alignment horizontal="center"/>
      <protection hidden="1"/>
    </xf>
    <xf numFmtId="0" fontId="0" fillId="0" borderId="20" xfId="0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/>
      <protection hidden="1"/>
    </xf>
    <xf numFmtId="0" fontId="82" fillId="0" borderId="12" xfId="0" applyFont="1" applyBorder="1" applyAlignment="1">
      <alignment horizontal="center" vertical="top" wrapText="1"/>
    </xf>
    <xf numFmtId="0" fontId="82" fillId="0" borderId="0" xfId="0" applyFont="1" applyBorder="1" applyAlignment="1">
      <alignment horizontal="center" vertical="top" wrapText="1"/>
    </xf>
    <xf numFmtId="0" fontId="82" fillId="0" borderId="13" xfId="0" applyFont="1" applyBorder="1" applyAlignment="1">
      <alignment horizontal="center" vertical="top" wrapText="1"/>
    </xf>
    <xf numFmtId="0" fontId="82" fillId="0" borderId="23" xfId="0" applyFont="1" applyBorder="1" applyAlignment="1">
      <alignment horizontal="center" vertical="top" wrapText="1"/>
    </xf>
    <xf numFmtId="0" fontId="82" fillId="0" borderId="14" xfId="0" applyFont="1" applyBorder="1" applyAlignment="1">
      <alignment horizontal="center" vertical="top" wrapText="1"/>
    </xf>
    <xf numFmtId="0" fontId="82" fillId="0" borderId="18" xfId="0" applyFont="1" applyBorder="1" applyAlignment="1">
      <alignment horizontal="center" vertical="top" wrapText="1"/>
    </xf>
    <xf numFmtId="0" fontId="82" fillId="0" borderId="0" xfId="0" applyFont="1" applyBorder="1" applyAlignment="1" applyProtection="1">
      <alignment horizontal="left" vertical="top" wrapText="1"/>
      <protection hidden="1"/>
    </xf>
    <xf numFmtId="3" fontId="75" fillId="0" borderId="0" xfId="0" applyNumberFormat="1" applyFont="1" applyAlignment="1" applyProtection="1">
      <alignment horizontal="left" vertical="top" wrapText="1"/>
      <protection hidden="1"/>
    </xf>
    <xf numFmtId="0" fontId="17" fillId="0" borderId="0" xfId="0" applyFont="1" applyAlignment="1" applyProtection="1">
      <alignment horizontal="left" vertical="top" wrapText="1"/>
      <protection hidden="1"/>
    </xf>
    <xf numFmtId="0" fontId="76" fillId="0" borderId="14" xfId="0" applyFont="1" applyBorder="1" applyAlignment="1" applyProtection="1">
      <alignment horizontal="left" indent="1"/>
      <protection hidden="1"/>
    </xf>
    <xf numFmtId="0" fontId="77" fillId="0" borderId="19" xfId="0" applyFont="1" applyBorder="1" applyAlignment="1" applyProtection="1">
      <alignment horizontal="center" vertical="top"/>
      <protection hidden="1"/>
    </xf>
    <xf numFmtId="0" fontId="82" fillId="0" borderId="12" xfId="0" applyFont="1" applyBorder="1" applyAlignment="1">
      <alignment horizontal="center" wrapText="1"/>
    </xf>
    <xf numFmtId="0" fontId="82" fillId="0" borderId="0" xfId="0" applyFont="1" applyBorder="1" applyAlignment="1">
      <alignment horizontal="center" wrapText="1"/>
    </xf>
    <xf numFmtId="0" fontId="82" fillId="0" borderId="13" xfId="0" applyFont="1" applyBorder="1" applyAlignment="1">
      <alignment horizontal="center" wrapText="1"/>
    </xf>
    <xf numFmtId="0" fontId="15" fillId="0" borderId="21" xfId="0" applyFont="1" applyBorder="1" applyAlignment="1" applyProtection="1">
      <alignment horizontal="center" vertical="center"/>
      <protection hidden="1"/>
    </xf>
    <xf numFmtId="0" fontId="15" fillId="0" borderId="20" xfId="0" applyFont="1" applyBorder="1" applyAlignment="1" applyProtection="1">
      <alignment horizontal="center" vertical="center"/>
      <protection hidden="1"/>
    </xf>
    <xf numFmtId="0" fontId="15" fillId="0" borderId="22" xfId="0" applyFont="1" applyBorder="1" applyAlignment="1" applyProtection="1">
      <alignment horizontal="center" vertical="center"/>
      <protection hidden="1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8" xfId="0" applyBorder="1" applyAlignment="1">
      <alignment horizontal="center"/>
    </xf>
    <xf numFmtId="0" fontId="15" fillId="0" borderId="15" xfId="0" applyFont="1" applyBorder="1" applyAlignment="1" applyProtection="1">
      <alignment horizontal="center" vertical="center"/>
      <protection hidden="1"/>
    </xf>
    <xf numFmtId="0" fontId="15" fillId="0" borderId="19" xfId="0" applyFont="1" applyBorder="1" applyAlignment="1" applyProtection="1">
      <alignment horizontal="center" vertical="center"/>
      <protection hidden="1"/>
    </xf>
    <xf numFmtId="0" fontId="15" fillId="0" borderId="26" xfId="0" applyFont="1" applyBorder="1" applyAlignment="1" applyProtection="1">
      <alignment horizontal="center" vertical="center"/>
      <protection hidden="1"/>
    </xf>
    <xf numFmtId="0" fontId="32" fillId="0" borderId="16" xfId="0" applyFont="1" applyBorder="1" applyAlignment="1" applyProtection="1">
      <alignment horizontal="left" vertical="top"/>
      <protection hidden="1"/>
    </xf>
    <xf numFmtId="0" fontId="32" fillId="0" borderId="24" xfId="0" applyFont="1" applyBorder="1" applyAlignment="1" applyProtection="1">
      <alignment horizontal="left" vertical="top"/>
      <protection hidden="1"/>
    </xf>
    <xf numFmtId="0" fontId="32" fillId="0" borderId="25" xfId="0" applyFont="1" applyBorder="1" applyAlignment="1" applyProtection="1">
      <alignment horizontal="left" vertical="top"/>
      <protection hidden="1"/>
    </xf>
    <xf numFmtId="0" fontId="82" fillId="0" borderId="23" xfId="0" applyFont="1" applyBorder="1" applyAlignment="1">
      <alignment horizontal="center" wrapText="1"/>
    </xf>
    <xf numFmtId="0" fontId="82" fillId="0" borderId="14" xfId="0" applyFont="1" applyBorder="1" applyAlignment="1">
      <alignment horizontal="center" wrapText="1"/>
    </xf>
    <xf numFmtId="0" fontId="82" fillId="0" borderId="18" xfId="0" applyFont="1" applyBorder="1" applyAlignment="1">
      <alignment horizontal="center" wrapText="1"/>
    </xf>
    <xf numFmtId="0" fontId="15" fillId="0" borderId="15" xfId="0" applyFont="1" applyBorder="1" applyAlignment="1" applyProtection="1">
      <alignment horizontal="center" vertical="top"/>
      <protection hidden="1"/>
    </xf>
    <xf numFmtId="0" fontId="15" fillId="0" borderId="19" xfId="0" applyFont="1" applyBorder="1" applyAlignment="1" applyProtection="1">
      <alignment horizontal="center" vertical="top"/>
      <protection hidden="1"/>
    </xf>
    <xf numFmtId="0" fontId="15" fillId="0" borderId="26" xfId="0" applyFont="1" applyBorder="1" applyAlignment="1" applyProtection="1">
      <alignment horizontal="center" vertical="top"/>
      <protection hidden="1"/>
    </xf>
    <xf numFmtId="0" fontId="7" fillId="0" borderId="15" xfId="0" applyFont="1" applyBorder="1" applyAlignment="1" applyProtection="1">
      <alignment horizontal="center" wrapText="1"/>
      <protection hidden="1"/>
    </xf>
    <xf numFmtId="0" fontId="7" fillId="0" borderId="19" xfId="0" applyFont="1" applyBorder="1" applyAlignment="1" applyProtection="1">
      <alignment horizontal="center" wrapText="1"/>
      <protection hidden="1"/>
    </xf>
    <xf numFmtId="0" fontId="7" fillId="0" borderId="26" xfId="0" applyFont="1" applyBorder="1" applyAlignment="1" applyProtection="1">
      <alignment horizontal="center" wrapText="1"/>
      <protection hidden="1"/>
    </xf>
    <xf numFmtId="0" fontId="7" fillId="0" borderId="12" xfId="0" applyFont="1" applyBorder="1" applyAlignment="1" applyProtection="1">
      <alignment horizontal="center" wrapText="1"/>
      <protection hidden="1"/>
    </xf>
    <xf numFmtId="0" fontId="7" fillId="0" borderId="0" xfId="0" applyFont="1" applyBorder="1" applyAlignment="1" applyProtection="1">
      <alignment horizontal="center" wrapText="1"/>
      <protection hidden="1"/>
    </xf>
    <xf numFmtId="0" fontId="7" fillId="0" borderId="13" xfId="0" applyFont="1" applyBorder="1" applyAlignment="1" applyProtection="1">
      <alignment horizontal="center" wrapText="1"/>
      <protection hidden="1"/>
    </xf>
    <xf numFmtId="0" fontId="73" fillId="0" borderId="12" xfId="0" applyFont="1" applyBorder="1" applyAlignment="1" applyProtection="1">
      <alignment horizontal="center" vertical="top" wrapText="1"/>
      <protection hidden="1"/>
    </xf>
    <xf numFmtId="0" fontId="73" fillId="0" borderId="0" xfId="0" applyFont="1" applyBorder="1" applyAlignment="1" applyProtection="1">
      <alignment horizontal="center" vertical="top" wrapText="1"/>
      <protection hidden="1"/>
    </xf>
    <xf numFmtId="0" fontId="73" fillId="0" borderId="13" xfId="0" applyFont="1" applyBorder="1" applyAlignment="1" applyProtection="1">
      <alignment horizontal="center" vertical="top" wrapText="1"/>
      <protection hidden="1"/>
    </xf>
    <xf numFmtId="0" fontId="73" fillId="0" borderId="23" xfId="0" applyFont="1" applyBorder="1" applyAlignment="1" applyProtection="1">
      <alignment horizontal="center" vertical="top" wrapText="1"/>
      <protection hidden="1"/>
    </xf>
    <xf numFmtId="0" fontId="73" fillId="0" borderId="14" xfId="0" applyFont="1" applyBorder="1" applyAlignment="1" applyProtection="1">
      <alignment horizontal="center" vertical="top" wrapText="1"/>
      <protection hidden="1"/>
    </xf>
    <xf numFmtId="0" fontId="73" fillId="0" borderId="18" xfId="0" applyFont="1" applyBorder="1" applyAlignment="1" applyProtection="1">
      <alignment horizontal="center" vertical="top" wrapText="1"/>
      <protection hidden="1"/>
    </xf>
    <xf numFmtId="0" fontId="73" fillId="0" borderId="23" xfId="0" applyFont="1" applyBorder="1" applyAlignment="1">
      <alignment horizontal="left" vertical="center" wrapText="1"/>
    </xf>
    <xf numFmtId="0" fontId="73" fillId="0" borderId="14" xfId="0" applyFont="1" applyBorder="1" applyAlignment="1">
      <alignment horizontal="left" vertical="center" wrapText="1"/>
    </xf>
    <xf numFmtId="0" fontId="73" fillId="0" borderId="18" xfId="0" applyFont="1" applyBorder="1" applyAlignment="1">
      <alignment horizontal="left" vertical="center" wrapText="1"/>
    </xf>
    <xf numFmtId="0" fontId="41" fillId="0" borderId="19" xfId="0" applyFont="1" applyBorder="1" applyAlignment="1" applyProtection="1">
      <alignment horizontal="right" vertical="top"/>
      <protection hidden="1"/>
    </xf>
    <xf numFmtId="0" fontId="41" fillId="0" borderId="0" xfId="0" applyFont="1" applyAlignment="1" applyProtection="1">
      <alignment horizontal="right" vertical="top"/>
      <protection hidden="1"/>
    </xf>
    <xf numFmtId="0" fontId="32" fillId="0" borderId="0" xfId="0" applyFont="1" applyAlignment="1" applyProtection="1">
      <alignment horizontal="center" vertical="top"/>
      <protection hidden="1"/>
    </xf>
    <xf numFmtId="0" fontId="0" fillId="0" borderId="19" xfId="0" applyBorder="1" applyAlignment="1">
      <alignment/>
    </xf>
    <xf numFmtId="0" fontId="0" fillId="0" borderId="26" xfId="0" applyBorder="1" applyAlignment="1">
      <alignment/>
    </xf>
    <xf numFmtId="0" fontId="0" fillId="0" borderId="23" xfId="0" applyBorder="1" applyAlignment="1">
      <alignment/>
    </xf>
    <xf numFmtId="0" fontId="0" fillId="0" borderId="14" xfId="0" applyBorder="1" applyAlignment="1">
      <alignment/>
    </xf>
    <xf numFmtId="0" fontId="0" fillId="0" borderId="18" xfId="0" applyBorder="1" applyAlignment="1">
      <alignment/>
    </xf>
    <xf numFmtId="0" fontId="82" fillId="0" borderId="23" xfId="0" applyFont="1" applyBorder="1" applyAlignment="1">
      <alignment horizontal="center" vertical="top"/>
    </xf>
    <xf numFmtId="0" fontId="82" fillId="0" borderId="14" xfId="0" applyFont="1" applyBorder="1" applyAlignment="1">
      <alignment horizontal="center" vertical="top"/>
    </xf>
    <xf numFmtId="0" fontId="82" fillId="0" borderId="18" xfId="0" applyFont="1" applyBorder="1" applyAlignment="1">
      <alignment horizontal="center" vertical="top"/>
    </xf>
    <xf numFmtId="0" fontId="82" fillId="0" borderId="12" xfId="0" applyFont="1" applyBorder="1" applyAlignment="1">
      <alignment horizontal="center"/>
    </xf>
    <xf numFmtId="0" fontId="82" fillId="0" borderId="0" xfId="0" applyFont="1" applyBorder="1" applyAlignment="1">
      <alignment horizontal="center"/>
    </xf>
    <xf numFmtId="0" fontId="82" fillId="0" borderId="13" xfId="0" applyFont="1" applyBorder="1" applyAlignment="1">
      <alignment horizontal="center"/>
    </xf>
    <xf numFmtId="0" fontId="82" fillId="0" borderId="23" xfId="0" applyFont="1" applyBorder="1" applyAlignment="1">
      <alignment horizontal="center"/>
    </xf>
    <xf numFmtId="0" fontId="82" fillId="0" borderId="14" xfId="0" applyFont="1" applyBorder="1" applyAlignment="1">
      <alignment horizontal="center"/>
    </xf>
    <xf numFmtId="0" fontId="82" fillId="0" borderId="18" xfId="0" applyFont="1" applyBorder="1" applyAlignment="1">
      <alignment horizontal="center"/>
    </xf>
    <xf numFmtId="0" fontId="17" fillId="0" borderId="25" xfId="0" applyFont="1" applyBorder="1" applyAlignment="1" applyProtection="1">
      <alignment horizontal="center" vertical="center" wrapText="1"/>
      <protection hidden="1" locked="0"/>
    </xf>
    <xf numFmtId="0" fontId="87" fillId="36" borderId="0" xfId="0" applyFont="1" applyFill="1" applyBorder="1" applyAlignment="1" applyProtection="1">
      <alignment horizontal="center" vertical="center"/>
      <protection hidden="1"/>
    </xf>
    <xf numFmtId="0" fontId="17" fillId="0" borderId="0" xfId="0" applyFont="1" applyAlignment="1" applyProtection="1">
      <alignment horizontal="left" vertical="center"/>
      <protection hidden="1"/>
    </xf>
    <xf numFmtId="0" fontId="73" fillId="0" borderId="0" xfId="0" applyFont="1" applyFill="1" applyAlignment="1" applyProtection="1">
      <alignment horizontal="center" vertical="top" wrapText="1"/>
      <protection hidden="1"/>
    </xf>
    <xf numFmtId="0" fontId="16" fillId="0" borderId="17" xfId="0" applyFont="1" applyBorder="1" applyAlignment="1" applyProtection="1">
      <alignment horizontal="left" vertical="top" wrapText="1"/>
      <protection hidden="1"/>
    </xf>
    <xf numFmtId="0" fontId="82" fillId="0" borderId="12" xfId="0" applyFont="1" applyBorder="1" applyAlignment="1">
      <alignment horizontal="center" vertical="top"/>
    </xf>
    <xf numFmtId="0" fontId="82" fillId="0" borderId="0" xfId="0" applyFont="1" applyBorder="1" applyAlignment="1">
      <alignment horizontal="center" vertical="top"/>
    </xf>
    <xf numFmtId="0" fontId="82" fillId="0" borderId="13" xfId="0" applyFont="1" applyBorder="1" applyAlignment="1">
      <alignment horizontal="center" vertical="top"/>
    </xf>
    <xf numFmtId="0" fontId="59" fillId="38" borderId="21" xfId="42" applyFont="1" applyFill="1" applyBorder="1" applyAlignment="1" applyProtection="1">
      <alignment horizontal="center" vertical="top"/>
      <protection hidden="1"/>
    </xf>
    <xf numFmtId="0" fontId="59" fillId="38" borderId="20" xfId="42" applyFont="1" applyFill="1" applyBorder="1" applyAlignment="1" applyProtection="1">
      <alignment horizontal="center" vertical="top"/>
      <protection hidden="1"/>
    </xf>
    <xf numFmtId="0" fontId="59" fillId="38" borderId="22" xfId="42" applyFont="1" applyFill="1" applyBorder="1" applyAlignment="1" applyProtection="1">
      <alignment horizontal="center" vertical="top"/>
      <protection hidden="1"/>
    </xf>
    <xf numFmtId="0" fontId="32" fillId="0" borderId="21" xfId="0" applyFont="1" applyBorder="1" applyAlignment="1">
      <alignment horizontal="center" wrapText="1"/>
    </xf>
    <xf numFmtId="0" fontId="32" fillId="0" borderId="20" xfId="0" applyFont="1" applyBorder="1" applyAlignment="1">
      <alignment horizontal="center" wrapText="1"/>
    </xf>
    <xf numFmtId="0" fontId="32" fillId="0" borderId="22" xfId="0" applyFont="1" applyBorder="1" applyAlignment="1">
      <alignment horizontal="center" wrapText="1"/>
    </xf>
    <xf numFmtId="0" fontId="16" fillId="0" borderId="21" xfId="0" applyFont="1" applyBorder="1" applyAlignment="1" applyProtection="1">
      <alignment horizontal="center" vertical="center" wrapText="1"/>
      <protection hidden="1"/>
    </xf>
    <xf numFmtId="0" fontId="16" fillId="0" borderId="20" xfId="0" applyFont="1" applyBorder="1" applyAlignment="1" applyProtection="1">
      <alignment horizontal="center" vertical="center" wrapText="1"/>
      <protection hidden="1"/>
    </xf>
    <xf numFmtId="0" fontId="16" fillId="0" borderId="22" xfId="0" applyFont="1" applyBorder="1" applyAlignment="1" applyProtection="1">
      <alignment horizontal="center" vertical="center" wrapText="1"/>
      <protection hidden="1"/>
    </xf>
    <xf numFmtId="0" fontId="17" fillId="0" borderId="14" xfId="0" applyFont="1" applyBorder="1" applyAlignment="1" applyProtection="1">
      <alignment horizontal="center" vertical="center"/>
      <protection hidden="1"/>
    </xf>
    <xf numFmtId="0" fontId="73" fillId="0" borderId="12" xfId="0" applyFont="1" applyBorder="1" applyAlignment="1">
      <alignment horizontal="left" vertical="top"/>
    </xf>
    <xf numFmtId="0" fontId="73" fillId="0" borderId="0" xfId="0" applyFont="1" applyBorder="1" applyAlignment="1">
      <alignment horizontal="left" vertical="top"/>
    </xf>
    <xf numFmtId="0" fontId="73" fillId="0" borderId="13" xfId="0" applyFont="1" applyBorder="1" applyAlignment="1">
      <alignment horizontal="left" vertical="top"/>
    </xf>
    <xf numFmtId="0" fontId="74" fillId="0" borderId="0" xfId="0" applyFont="1" applyBorder="1" applyAlignment="1" applyProtection="1">
      <alignment horizontal="justify" vertical="top" wrapText="1"/>
      <protection hidden="1"/>
    </xf>
    <xf numFmtId="0" fontId="17" fillId="0" borderId="22" xfId="0" applyFont="1" applyBorder="1" applyAlignment="1" applyProtection="1">
      <alignment horizontal="center" vertical="center" wrapText="1"/>
      <protection hidden="1"/>
    </xf>
    <xf numFmtId="0" fontId="32" fillId="0" borderId="17" xfId="0" applyFont="1" applyBorder="1" applyAlignment="1" applyProtection="1">
      <alignment horizontal="center" vertical="top"/>
      <protection hidden="1"/>
    </xf>
    <xf numFmtId="1" fontId="33" fillId="0" borderId="14" xfId="0" applyNumberFormat="1" applyFont="1" applyFill="1" applyBorder="1" applyAlignment="1" applyProtection="1">
      <alignment horizontal="center"/>
      <protection hidden="1"/>
    </xf>
    <xf numFmtId="0" fontId="15" fillId="0" borderId="17" xfId="0" applyFont="1" applyBorder="1" applyAlignment="1" applyProtection="1">
      <alignment horizontal="center" vertical="center" wrapText="1"/>
      <protection hidden="1"/>
    </xf>
    <xf numFmtId="0" fontId="212" fillId="0" borderId="0" xfId="0" applyFont="1" applyFill="1" applyBorder="1" applyAlignment="1" applyProtection="1">
      <alignment horizontal="center" vertical="center"/>
      <protection hidden="1"/>
    </xf>
    <xf numFmtId="0" fontId="76" fillId="0" borderId="14" xfId="0" applyFont="1" applyBorder="1" applyAlignment="1" applyProtection="1">
      <alignment horizontal="left"/>
      <protection hidden="1"/>
    </xf>
    <xf numFmtId="0" fontId="0" fillId="0" borderId="0" xfId="0" applyBorder="1" applyAlignment="1" applyProtection="1">
      <alignment horizontal="left" vertical="center" wrapText="1"/>
      <protection hidden="1"/>
    </xf>
    <xf numFmtId="3" fontId="85" fillId="0" borderId="0" xfId="0" applyNumberFormat="1" applyFont="1" applyAlignment="1" applyProtection="1">
      <alignment horizontal="left" vertical="top" wrapText="1" indent="1"/>
      <protection hidden="1"/>
    </xf>
    <xf numFmtId="0" fontId="212" fillId="42" borderId="0" xfId="0" applyFont="1" applyFill="1" applyBorder="1" applyAlignment="1" applyProtection="1">
      <alignment horizontal="center" vertical="center"/>
      <protection hidden="1"/>
    </xf>
    <xf numFmtId="0" fontId="17" fillId="0" borderId="0" xfId="0" applyFont="1" applyAlignment="1" applyProtection="1">
      <alignment horizontal="center"/>
      <protection hidden="1"/>
    </xf>
    <xf numFmtId="0" fontId="80" fillId="0" borderId="0" xfId="0" applyFont="1" applyAlignment="1" applyProtection="1">
      <alignment horizontal="left" vertical="top" indent="1"/>
      <protection hidden="1"/>
    </xf>
    <xf numFmtId="0" fontId="32" fillId="0" borderId="15" xfId="0" applyFont="1" applyFill="1" applyBorder="1" applyAlignment="1">
      <alignment horizontal="center" vertical="center" wrapText="1"/>
    </xf>
    <xf numFmtId="0" fontId="32" fillId="0" borderId="19" xfId="0" applyFont="1" applyFill="1" applyBorder="1" applyAlignment="1">
      <alignment horizontal="center" vertical="center" wrapText="1"/>
    </xf>
    <xf numFmtId="0" fontId="32" fillId="0" borderId="26" xfId="0" applyFont="1" applyFill="1" applyBorder="1" applyAlignment="1">
      <alignment horizontal="center" vertical="center" wrapText="1"/>
    </xf>
    <xf numFmtId="0" fontId="32" fillId="0" borderId="12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 wrapText="1"/>
    </xf>
    <xf numFmtId="0" fontId="32" fillId="0" borderId="23" xfId="0" applyFont="1" applyFill="1" applyBorder="1" applyAlignment="1">
      <alignment horizontal="center" vertical="center" wrapText="1"/>
    </xf>
    <xf numFmtId="0" fontId="32" fillId="0" borderId="14" xfId="0" applyFont="1" applyFill="1" applyBorder="1" applyAlignment="1">
      <alignment horizontal="center" vertical="center" wrapText="1"/>
    </xf>
    <xf numFmtId="0" fontId="32" fillId="0" borderId="18" xfId="0" applyFont="1" applyFill="1" applyBorder="1" applyAlignment="1">
      <alignment horizontal="center" vertical="center" wrapText="1"/>
    </xf>
    <xf numFmtId="0" fontId="82" fillId="0" borderId="23" xfId="0" applyFont="1" applyBorder="1" applyAlignment="1">
      <alignment horizontal="center" vertical="center"/>
    </xf>
    <xf numFmtId="0" fontId="82" fillId="0" borderId="14" xfId="0" applyFont="1" applyBorder="1" applyAlignment="1">
      <alignment horizontal="center" vertical="center"/>
    </xf>
    <xf numFmtId="0" fontId="82" fillId="0" borderId="18" xfId="0" applyFont="1" applyBorder="1" applyAlignment="1">
      <alignment horizontal="center" vertical="center"/>
    </xf>
    <xf numFmtId="0" fontId="32" fillId="0" borderId="16" xfId="0" applyFont="1" applyBorder="1" applyAlignment="1">
      <alignment horizontal="center" vertical="center" wrapText="1"/>
    </xf>
    <xf numFmtId="0" fontId="34" fillId="0" borderId="14" xfId="0" applyFont="1" applyBorder="1" applyAlignment="1" applyProtection="1">
      <alignment horizontal="left" vertical="top" wrapText="1" indent="1"/>
      <protection hidden="1"/>
    </xf>
    <xf numFmtId="0" fontId="33" fillId="0" borderId="0" xfId="0" applyFont="1" applyAlignment="1" applyProtection="1">
      <alignment horizontal="left" vertical="center"/>
      <protection hidden="1"/>
    </xf>
    <xf numFmtId="0" fontId="15" fillId="0" borderId="25" xfId="0" applyFont="1" applyBorder="1" applyAlignment="1" applyProtection="1">
      <alignment horizontal="center" vertical="top"/>
      <protection hidden="1"/>
    </xf>
    <xf numFmtId="0" fontId="72" fillId="33" borderId="20" xfId="0" applyFont="1" applyFill="1" applyBorder="1" applyAlignment="1" applyProtection="1">
      <alignment horizontal="center" vertical="center"/>
      <protection hidden="1"/>
    </xf>
    <xf numFmtId="0" fontId="33" fillId="0" borderId="0" xfId="0" applyFont="1" applyAlignment="1" applyProtection="1">
      <alignment horizontal="center" vertical="center" wrapText="1"/>
      <protection hidden="1"/>
    </xf>
    <xf numFmtId="0" fontId="17" fillId="0" borderId="0" xfId="0" applyFont="1" applyAlignment="1" applyProtection="1">
      <alignment horizontal="center" vertical="center"/>
      <protection hidden="1"/>
    </xf>
    <xf numFmtId="0" fontId="34" fillId="0" borderId="14" xfId="0" applyFont="1" applyBorder="1" applyAlignment="1" applyProtection="1">
      <alignment horizontal="left"/>
      <protection hidden="1"/>
    </xf>
    <xf numFmtId="164" fontId="33" fillId="0" borderId="14" xfId="0" applyNumberFormat="1" applyFont="1" applyFill="1" applyBorder="1" applyAlignment="1" applyProtection="1">
      <alignment horizontal="center"/>
      <protection hidden="1"/>
    </xf>
    <xf numFmtId="0" fontId="32" fillId="0" borderId="0" xfId="0" applyFont="1" applyBorder="1" applyAlignment="1" applyProtection="1">
      <alignment horizontal="right" indent="1"/>
      <protection hidden="1"/>
    </xf>
    <xf numFmtId="0" fontId="34" fillId="0" borderId="20" xfId="0" applyFont="1" applyBorder="1" applyAlignment="1" applyProtection="1">
      <alignment horizont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0" borderId="20" xfId="0" applyFont="1" applyBorder="1" applyAlignment="1" applyProtection="1">
      <alignment horizontal="center" vertical="center"/>
      <protection hidden="1"/>
    </xf>
    <xf numFmtId="0" fontId="7" fillId="0" borderId="22" xfId="0" applyFont="1" applyBorder="1" applyAlignment="1" applyProtection="1">
      <alignment horizontal="center" vertical="center"/>
      <protection hidden="1"/>
    </xf>
    <xf numFmtId="0" fontId="82" fillId="0" borderId="0" xfId="0" applyFont="1" applyAlignment="1">
      <alignment horizontal="justify" vertical="center" wrapText="1"/>
    </xf>
    <xf numFmtId="3" fontId="73" fillId="0" borderId="0" xfId="0" applyNumberFormat="1" applyFont="1" applyAlignment="1" applyProtection="1">
      <alignment horizontal="left" vertical="top" wrapText="1" indent="1"/>
      <protection hidden="1"/>
    </xf>
    <xf numFmtId="0" fontId="32" fillId="0" borderId="0" xfId="0" applyFont="1" applyBorder="1" applyAlignment="1" applyProtection="1">
      <alignment horizontal="left" wrapText="1"/>
      <protection hidden="1"/>
    </xf>
    <xf numFmtId="0" fontId="77" fillId="0" borderId="0" xfId="0" applyFont="1" applyBorder="1" applyAlignment="1" applyProtection="1">
      <alignment horizontal="center" vertical="top"/>
      <protection hidden="1"/>
    </xf>
    <xf numFmtId="0" fontId="82" fillId="0" borderId="12" xfId="0" applyFont="1" applyBorder="1" applyAlignment="1" applyProtection="1">
      <alignment horizontal="left" vertical="center" indent="1"/>
      <protection hidden="1"/>
    </xf>
    <xf numFmtId="0" fontId="82" fillId="0" borderId="0" xfId="0" applyFont="1" applyBorder="1" applyAlignment="1" applyProtection="1">
      <alignment horizontal="left" vertical="center" indent="1"/>
      <protection hidden="1"/>
    </xf>
    <xf numFmtId="0" fontId="82" fillId="0" borderId="13" xfId="0" applyFont="1" applyBorder="1" applyAlignment="1" applyProtection="1">
      <alignment horizontal="left" vertical="center" indent="1"/>
      <protection hidden="1"/>
    </xf>
    <xf numFmtId="0" fontId="82" fillId="0" borderId="12" xfId="0" applyFont="1" applyBorder="1" applyAlignment="1" applyProtection="1">
      <alignment horizontal="center" vertical="center"/>
      <protection hidden="1"/>
    </xf>
    <xf numFmtId="0" fontId="82" fillId="0" borderId="0" xfId="0" applyFont="1" applyBorder="1" applyAlignment="1" applyProtection="1">
      <alignment horizontal="center" vertical="center"/>
      <protection hidden="1"/>
    </xf>
    <xf numFmtId="0" fontId="82" fillId="0" borderId="13" xfId="0" applyFont="1" applyBorder="1" applyAlignment="1" applyProtection="1">
      <alignment horizontal="center" vertical="center"/>
      <protection hidden="1"/>
    </xf>
    <xf numFmtId="0" fontId="82" fillId="0" borderId="23" xfId="0" applyFont="1" applyBorder="1" applyAlignment="1" applyProtection="1">
      <alignment horizontal="left" vertical="top" indent="1"/>
      <protection hidden="1"/>
    </xf>
    <xf numFmtId="0" fontId="82" fillId="0" borderId="14" xfId="0" applyFont="1" applyBorder="1" applyAlignment="1" applyProtection="1">
      <alignment horizontal="left" vertical="top" indent="1"/>
      <protection hidden="1"/>
    </xf>
    <xf numFmtId="0" fontId="82" fillId="0" borderId="18" xfId="0" applyFont="1" applyBorder="1" applyAlignment="1" applyProtection="1">
      <alignment horizontal="left" vertical="top" indent="1"/>
      <protection hidden="1"/>
    </xf>
    <xf numFmtId="0" fontId="74" fillId="0" borderId="0" xfId="0" applyFont="1" applyAlignment="1" applyProtection="1">
      <alignment horizontal="justify" vertical="top" wrapText="1"/>
      <protection hidden="1"/>
    </xf>
    <xf numFmtId="0" fontId="17" fillId="0" borderId="0" xfId="0" applyFont="1" applyBorder="1" applyAlignment="1" applyProtection="1">
      <alignment horizontal="left" vertical="center" wrapText="1"/>
      <protection hidden="1"/>
    </xf>
    <xf numFmtId="49" fontId="15" fillId="0" borderId="17" xfId="0" applyNumberFormat="1" applyFont="1" applyBorder="1" applyAlignment="1" applyProtection="1">
      <alignment horizontal="center" vertical="center" wrapText="1"/>
      <protection hidden="1"/>
    </xf>
    <xf numFmtId="0" fontId="73" fillId="0" borderId="12" xfId="0" applyFont="1" applyBorder="1" applyAlignment="1" applyProtection="1">
      <alignment horizontal="left" vertical="top"/>
      <protection hidden="1"/>
    </xf>
    <xf numFmtId="0" fontId="73" fillId="0" borderId="0" xfId="0" applyFont="1" applyBorder="1" applyAlignment="1" applyProtection="1">
      <alignment horizontal="left" vertical="top"/>
      <protection hidden="1"/>
    </xf>
    <xf numFmtId="0" fontId="73" fillId="0" borderId="13" xfId="0" applyFont="1" applyBorder="1" applyAlignment="1" applyProtection="1">
      <alignment horizontal="left" vertical="top"/>
      <protection hidden="1"/>
    </xf>
    <xf numFmtId="49" fontId="15" fillId="0" borderId="16" xfId="0" applyNumberFormat="1" applyFont="1" applyBorder="1" applyAlignment="1" applyProtection="1">
      <alignment horizontal="center" vertical="center" wrapText="1"/>
      <protection hidden="1"/>
    </xf>
    <xf numFmtId="49" fontId="15" fillId="0" borderId="24" xfId="0" applyNumberFormat="1" applyFont="1" applyBorder="1" applyAlignment="1" applyProtection="1">
      <alignment horizontal="center" vertical="center" wrapText="1"/>
      <protection hidden="1"/>
    </xf>
    <xf numFmtId="49" fontId="15" fillId="0" borderId="25" xfId="0" applyNumberFormat="1" applyFont="1" applyBorder="1" applyAlignment="1" applyProtection="1">
      <alignment horizontal="center" vertical="center" wrapText="1"/>
      <protection hidden="1"/>
    </xf>
    <xf numFmtId="0" fontId="112" fillId="0" borderId="0" xfId="0" applyFont="1" applyBorder="1" applyAlignment="1" applyProtection="1">
      <alignment horizontal="center" vertical="top"/>
      <protection hidden="1"/>
    </xf>
    <xf numFmtId="0" fontId="32" fillId="0" borderId="0" xfId="0" applyFont="1" applyAlignment="1" applyProtection="1">
      <alignment horizontal="right"/>
      <protection hidden="1"/>
    </xf>
    <xf numFmtId="0" fontId="0" fillId="0" borderId="14" xfId="0" applyFont="1" applyBorder="1" applyAlignment="1" applyProtection="1">
      <alignment horizontal="center" vertical="top"/>
      <protection hidden="1"/>
    </xf>
    <xf numFmtId="0" fontId="79" fillId="0" borderId="19" xfId="0" applyFont="1" applyBorder="1" applyAlignment="1" applyProtection="1">
      <alignment horizontal="center" vertical="top"/>
      <protection hidden="1"/>
    </xf>
    <xf numFmtId="0" fontId="82" fillId="0" borderId="12" xfId="0" applyFont="1" applyBorder="1" applyAlignment="1">
      <alignment horizontal="left" vertical="top" wrapText="1"/>
    </xf>
    <xf numFmtId="0" fontId="82" fillId="0" borderId="0" xfId="0" applyFont="1" applyBorder="1" applyAlignment="1">
      <alignment horizontal="left" vertical="top" wrapText="1"/>
    </xf>
    <xf numFmtId="0" fontId="82" fillId="0" borderId="13" xfId="0" applyFont="1" applyBorder="1" applyAlignment="1">
      <alignment horizontal="left" vertical="top" wrapText="1"/>
    </xf>
    <xf numFmtId="0" fontId="82" fillId="0" borderId="23" xfId="0" applyFont="1" applyBorder="1" applyAlignment="1">
      <alignment horizontal="left" vertical="top" wrapText="1"/>
    </xf>
    <xf numFmtId="0" fontId="82" fillId="0" borderId="14" xfId="0" applyFont="1" applyBorder="1" applyAlignment="1">
      <alignment horizontal="left" vertical="top" wrapText="1"/>
    </xf>
    <xf numFmtId="0" fontId="82" fillId="0" borderId="18" xfId="0" applyFont="1" applyBorder="1" applyAlignment="1">
      <alignment horizontal="left" vertical="top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49">
    <dxf>
      <border>
        <left/>
        <right/>
        <top/>
        <bottom/>
      </border>
    </dxf>
    <dxf>
      <font>
        <b/>
        <i val="0"/>
        <color indexed="12"/>
      </font>
      <fill>
        <patternFill>
          <bgColor indexed="27"/>
        </patternFill>
      </fill>
    </dxf>
    <dxf>
      <font>
        <b/>
        <i val="0"/>
        <strike val="0"/>
        <color indexed="10"/>
      </font>
      <fill>
        <patternFill>
          <bgColor indexed="47"/>
        </patternFill>
      </fill>
    </dxf>
    <dxf>
      <font>
        <color rgb="FF9C0006"/>
      </font>
      <fill>
        <patternFill>
          <bgColor rgb="FFFFC7CE"/>
        </patternFill>
      </fill>
    </dxf>
    <dxf>
      <font>
        <strike/>
        <color rgb="FFC00000"/>
      </font>
      <fill>
        <patternFill>
          <bgColor rgb="FFFFCCCC"/>
        </patternFill>
      </fill>
    </dxf>
    <dxf>
      <font>
        <b/>
        <i val="0"/>
        <color indexed="10"/>
      </font>
    </dxf>
    <dxf>
      <font>
        <u val="single"/>
        <strike/>
        <name val="Calibri Light"/>
        <color rgb="FFFF0000"/>
      </font>
      <fill>
        <patternFill patternType="none">
          <bgColor indexed="65"/>
        </patternFill>
      </fill>
      <border>
        <left>
          <color indexed="63"/>
        </left>
        <right>
          <color indexed="63"/>
        </right>
        <top>
          <color indexed="63"/>
        </top>
        <bottom style="thin"/>
      </border>
    </dxf>
    <dxf>
      <font>
        <u val="single"/>
        <strike/>
        <name val="Calibri Light"/>
        <color rgb="FFFF0000"/>
      </font>
      <fill>
        <patternFill patternType="none">
          <bgColor indexed="65"/>
        </patternFill>
      </fill>
      <border>
        <left>
          <color indexed="63"/>
        </left>
        <right>
          <color indexed="63"/>
        </right>
        <top>
          <color indexed="63"/>
        </top>
        <bottom style="thin"/>
      </border>
    </dxf>
    <dxf>
      <font>
        <color indexed="9"/>
      </font>
      <fill>
        <patternFill patternType="none">
          <bgColor indexed="65"/>
        </patternFill>
      </fill>
      <border>
        <left/>
        <right style="thin"/>
        <top/>
        <bottom/>
      </border>
    </dxf>
    <dxf>
      <font>
        <color indexed="9"/>
      </font>
      <fill>
        <patternFill>
          <bgColor indexed="9"/>
        </patternFill>
      </fill>
      <border>
        <left/>
        <right/>
        <top/>
        <bottom style="thin"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strike val="0"/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bottom/>
      </border>
    </dxf>
    <dxf>
      <font>
        <strike val="0"/>
        <color theme="0"/>
      </font>
    </dxf>
    <dxf>
      <font>
        <color indexed="9"/>
      </font>
      <border>
        <left/>
        <right/>
        <top/>
        <bottom/>
      </border>
    </dxf>
    <dxf>
      <font>
        <u val="none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26"/>
      </font>
    </dxf>
    <dxf>
      <font>
        <strike/>
      </font>
    </dxf>
    <dxf>
      <font>
        <color indexed="10"/>
      </font>
      <fill>
        <patternFill>
          <bgColor indexed="13"/>
        </patternFill>
      </fill>
    </dxf>
    <dxf>
      <font>
        <color indexed="9"/>
      </font>
    </dxf>
    <dxf>
      <font>
        <color indexed="9"/>
      </font>
      <fill>
        <patternFill patternType="none">
          <bgColor indexed="65"/>
        </patternFill>
      </fill>
      <border>
        <left/>
        <right style="thin"/>
        <top/>
        <bottom/>
      </border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u val="single"/>
        <name val="Cambria"/>
        <color rgb="FFC00000"/>
      </font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b/>
        <i val="0"/>
        <color indexed="10"/>
      </font>
      <fill>
        <patternFill>
          <bgColor indexed="42"/>
        </patternFill>
      </fill>
    </dxf>
    <dxf>
      <font>
        <color indexed="10"/>
      </font>
      <fill>
        <patternFill>
          <bgColor indexed="13"/>
        </patternFill>
      </fill>
    </dxf>
    <dxf>
      <font>
        <color rgb="FFFF0000"/>
      </font>
      <fill>
        <patternFill>
          <bgColor rgb="FFFFFF00"/>
        </patternFill>
      </fill>
      <border/>
    </dxf>
    <dxf>
      <font>
        <b/>
        <i val="0"/>
        <color rgb="FFFF0000"/>
      </font>
      <fill>
        <patternFill>
          <bgColor rgb="FFCCFFCC"/>
        </patternFill>
      </fill>
      <border/>
    </dxf>
    <dxf>
      <font>
        <color rgb="FFFFFFFF"/>
      </font>
      <fill>
        <patternFill patternType="none">
          <bgColor indexed="65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u val="single"/>
        <color rgb="FFC00000"/>
      </font>
      <border/>
    </dxf>
    <dxf>
      <font>
        <color rgb="FFFFFFFF"/>
      </font>
      <fill>
        <patternFill patternType="none">
          <bgColor indexed="65"/>
        </patternFill>
      </fill>
      <border>
        <left>
          <color rgb="FF000000"/>
        </left>
        <right style="thin">
          <color rgb="FF000000"/>
        </right>
        <top/>
        <bottom>
          <color rgb="FF000000"/>
        </bottom>
      </border>
    </dxf>
    <dxf>
      <font>
        <color rgb="FFFFFFFF"/>
      </font>
      <border/>
    </dxf>
    <dxf>
      <font>
        <strike/>
      </font>
      <border/>
    </dxf>
    <dxf>
      <font>
        <color rgb="FFFFFFCC"/>
      </font>
      <border/>
    </dxf>
    <dxf>
      <font>
        <color rgb="FFFFFFFF"/>
      </font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strike val="0"/>
        <color theme="0"/>
      </font>
      <border/>
    </dxf>
    <dxf>
      <font>
        <color theme="0"/>
      </font>
      <fill>
        <patternFill patternType="none">
          <bgColor indexed="65"/>
        </patternFill>
      </fill>
      <border>
        <bottom>
          <color rgb="FF000000"/>
        </bottom>
      </border>
    </dxf>
    <dxf>
      <font>
        <color theme="0"/>
      </font>
      <fill>
        <patternFill patternType="none">
          <bgColor indexed="65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9C0006"/>
      </font>
      <fill>
        <patternFill>
          <bgColor rgb="FFFFC7CE"/>
        </patternFill>
      </fill>
      <border/>
    </dxf>
    <dxf>
      <font>
        <strike val="0"/>
        <color theme="0"/>
      </font>
      <fill>
        <patternFill>
          <bgColor theme="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FFFF"/>
      </font>
      <fill>
        <patternFill>
          <bgColor rgb="FFFFFFFF"/>
        </patternFill>
      </fill>
      <border>
        <left>
          <color rgb="FF000000"/>
        </left>
        <right>
          <color rgb="FF000000"/>
        </right>
        <top/>
        <bottom style="thin">
          <color rgb="FF000000"/>
        </bottom>
      </border>
    </dxf>
    <dxf>
      <font>
        <u val="single"/>
        <strike/>
        <color rgb="FFFF0000"/>
      </font>
      <fill>
        <patternFill patternType="none">
          <bgColor indexed="65"/>
        </patternFill>
      </fill>
      <border>
        <left>
          <color rgb="FF000000"/>
        </left>
        <right>
          <color rgb="FF000000"/>
        </right>
        <top/>
        <bottom style="thin">
          <color rgb="FF000000"/>
        </bottom>
      </border>
    </dxf>
    <dxf>
      <font>
        <b/>
        <i val="0"/>
        <color rgb="FFFF0000"/>
      </font>
      <border/>
    </dxf>
    <dxf>
      <font>
        <strike/>
        <color rgb="FFC00000"/>
      </font>
      <fill>
        <patternFill>
          <bgColor rgb="FFFFCCCC"/>
        </patternFill>
      </fill>
      <border/>
    </dxf>
    <dxf>
      <font>
        <b/>
        <i val="0"/>
        <strike val="0"/>
        <color rgb="FFFF0000"/>
      </font>
      <fill>
        <patternFill>
          <bgColor rgb="FFFFCC99"/>
        </patternFill>
      </fill>
      <border/>
    </dxf>
    <dxf>
      <font>
        <b/>
        <i val="0"/>
        <color rgb="FF0000FF"/>
      </font>
      <fill>
        <patternFill>
          <bgColor rgb="FFCCFF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121</xdr:row>
      <xdr:rowOff>0</xdr:rowOff>
    </xdr:from>
    <xdr:to>
      <xdr:col>9</xdr:col>
      <xdr:colOff>466725</xdr:colOff>
      <xdr:row>124</xdr:row>
      <xdr:rowOff>247650</xdr:rowOff>
    </xdr:to>
    <xdr:grpSp>
      <xdr:nvGrpSpPr>
        <xdr:cNvPr id="1" name="Группа 18"/>
        <xdr:cNvGrpSpPr>
          <a:grpSpLocks/>
        </xdr:cNvGrpSpPr>
      </xdr:nvGrpSpPr>
      <xdr:grpSpPr>
        <a:xfrm>
          <a:off x="76200" y="16021050"/>
          <a:ext cx="9725025" cy="914400"/>
          <a:chOff x="0" y="8429625"/>
          <a:chExt cx="6489525" cy="647700"/>
        </a:xfrm>
        <a:solidFill>
          <a:srgbClr val="FFFFFF"/>
        </a:solidFill>
      </xdr:grpSpPr>
      <xdr:sp>
        <xdr:nvSpPr>
          <xdr:cNvPr id="2" name="Line 121"/>
          <xdr:cNvSpPr>
            <a:spLocks/>
          </xdr:cNvSpPr>
        </xdr:nvSpPr>
        <xdr:spPr>
          <a:xfrm>
            <a:off x="0" y="8429625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" name="Line 121"/>
          <xdr:cNvSpPr>
            <a:spLocks/>
          </xdr:cNvSpPr>
        </xdr:nvSpPr>
        <xdr:spPr>
          <a:xfrm>
            <a:off x="0" y="8591550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4" name="Line 121"/>
          <xdr:cNvSpPr>
            <a:spLocks/>
          </xdr:cNvSpPr>
        </xdr:nvSpPr>
        <xdr:spPr>
          <a:xfrm>
            <a:off x="0" y="8915400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" name="Line 121"/>
          <xdr:cNvSpPr>
            <a:spLocks/>
          </xdr:cNvSpPr>
        </xdr:nvSpPr>
        <xdr:spPr>
          <a:xfrm>
            <a:off x="0" y="8753475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" name="Line 121"/>
          <xdr:cNvSpPr>
            <a:spLocks/>
          </xdr:cNvSpPr>
        </xdr:nvSpPr>
        <xdr:spPr>
          <a:xfrm>
            <a:off x="0" y="9077325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67</xdr:row>
      <xdr:rowOff>0</xdr:rowOff>
    </xdr:from>
    <xdr:to>
      <xdr:col>23</xdr:col>
      <xdr:colOff>9525</xdr:colOff>
      <xdr:row>70</xdr:row>
      <xdr:rowOff>0</xdr:rowOff>
    </xdr:to>
    <xdr:grpSp>
      <xdr:nvGrpSpPr>
        <xdr:cNvPr id="1" name="Группа 17"/>
        <xdr:cNvGrpSpPr>
          <a:grpSpLocks/>
        </xdr:cNvGrpSpPr>
      </xdr:nvGrpSpPr>
      <xdr:grpSpPr>
        <a:xfrm>
          <a:off x="0" y="4819650"/>
          <a:ext cx="7486650" cy="485775"/>
          <a:chOff x="0" y="9725025"/>
          <a:chExt cx="6489525" cy="482600"/>
        </a:xfrm>
        <a:solidFill>
          <a:srgbClr val="FFFFFF"/>
        </a:solidFill>
      </xdr:grpSpPr>
      <xdr:sp>
        <xdr:nvSpPr>
          <xdr:cNvPr id="2" name="Line 121"/>
          <xdr:cNvSpPr>
            <a:spLocks/>
          </xdr:cNvSpPr>
        </xdr:nvSpPr>
        <xdr:spPr>
          <a:xfrm>
            <a:off x="0" y="9725025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" name="Line 121"/>
          <xdr:cNvSpPr>
            <a:spLocks/>
          </xdr:cNvSpPr>
        </xdr:nvSpPr>
        <xdr:spPr>
          <a:xfrm>
            <a:off x="0" y="9885851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4" name="Line 121"/>
          <xdr:cNvSpPr>
            <a:spLocks/>
          </xdr:cNvSpPr>
        </xdr:nvSpPr>
        <xdr:spPr>
          <a:xfrm>
            <a:off x="0" y="10207625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" name="Line 121"/>
          <xdr:cNvSpPr>
            <a:spLocks/>
          </xdr:cNvSpPr>
        </xdr:nvSpPr>
        <xdr:spPr>
          <a:xfrm>
            <a:off x="0" y="10046799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59</xdr:row>
      <xdr:rowOff>0</xdr:rowOff>
    </xdr:from>
    <xdr:to>
      <xdr:col>23</xdr:col>
      <xdr:colOff>9525</xdr:colOff>
      <xdr:row>63</xdr:row>
      <xdr:rowOff>0</xdr:rowOff>
    </xdr:to>
    <xdr:grpSp>
      <xdr:nvGrpSpPr>
        <xdr:cNvPr id="6" name="Группа 18"/>
        <xdr:cNvGrpSpPr>
          <a:grpSpLocks/>
        </xdr:cNvGrpSpPr>
      </xdr:nvGrpSpPr>
      <xdr:grpSpPr>
        <a:xfrm>
          <a:off x="0" y="3390900"/>
          <a:ext cx="7486650" cy="647700"/>
          <a:chOff x="0" y="8429625"/>
          <a:chExt cx="6489525" cy="647700"/>
        </a:xfrm>
        <a:solidFill>
          <a:srgbClr val="FFFFFF"/>
        </a:solidFill>
      </xdr:grpSpPr>
      <xdr:sp>
        <xdr:nvSpPr>
          <xdr:cNvPr id="7" name="Line 121"/>
          <xdr:cNvSpPr>
            <a:spLocks/>
          </xdr:cNvSpPr>
        </xdr:nvSpPr>
        <xdr:spPr>
          <a:xfrm>
            <a:off x="0" y="8429625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" name="Line 121"/>
          <xdr:cNvSpPr>
            <a:spLocks/>
          </xdr:cNvSpPr>
        </xdr:nvSpPr>
        <xdr:spPr>
          <a:xfrm>
            <a:off x="0" y="8591550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9" name="Line 121"/>
          <xdr:cNvSpPr>
            <a:spLocks/>
          </xdr:cNvSpPr>
        </xdr:nvSpPr>
        <xdr:spPr>
          <a:xfrm>
            <a:off x="0" y="8915400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0" name="Line 121"/>
          <xdr:cNvSpPr>
            <a:spLocks/>
          </xdr:cNvSpPr>
        </xdr:nvSpPr>
        <xdr:spPr>
          <a:xfrm>
            <a:off x="0" y="8753475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1" name="Line 121"/>
          <xdr:cNvSpPr>
            <a:spLocks/>
          </xdr:cNvSpPr>
        </xdr:nvSpPr>
        <xdr:spPr>
          <a:xfrm>
            <a:off x="0" y="9077325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0</xdr:col>
      <xdr:colOff>28575</xdr:colOff>
      <xdr:row>501</xdr:row>
      <xdr:rowOff>9525</xdr:rowOff>
    </xdr:from>
    <xdr:to>
      <xdr:col>23</xdr:col>
      <xdr:colOff>38100</xdr:colOff>
      <xdr:row>504</xdr:row>
      <xdr:rowOff>9525</xdr:rowOff>
    </xdr:to>
    <xdr:grpSp>
      <xdr:nvGrpSpPr>
        <xdr:cNvPr id="12" name="Группа 17"/>
        <xdr:cNvGrpSpPr>
          <a:grpSpLocks/>
        </xdr:cNvGrpSpPr>
      </xdr:nvGrpSpPr>
      <xdr:grpSpPr>
        <a:xfrm>
          <a:off x="28575" y="70065900"/>
          <a:ext cx="7486650" cy="542925"/>
          <a:chOff x="0" y="9725025"/>
          <a:chExt cx="6489525" cy="482600"/>
        </a:xfrm>
        <a:solidFill>
          <a:srgbClr val="FFFFFF"/>
        </a:solidFill>
      </xdr:grpSpPr>
      <xdr:sp>
        <xdr:nvSpPr>
          <xdr:cNvPr id="13" name="Line 121"/>
          <xdr:cNvSpPr>
            <a:spLocks/>
          </xdr:cNvSpPr>
        </xdr:nvSpPr>
        <xdr:spPr>
          <a:xfrm>
            <a:off x="0" y="9725025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4" name="Line 121"/>
          <xdr:cNvSpPr>
            <a:spLocks/>
          </xdr:cNvSpPr>
        </xdr:nvSpPr>
        <xdr:spPr>
          <a:xfrm>
            <a:off x="0" y="9885851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" name="Line 121"/>
          <xdr:cNvSpPr>
            <a:spLocks/>
          </xdr:cNvSpPr>
        </xdr:nvSpPr>
        <xdr:spPr>
          <a:xfrm>
            <a:off x="0" y="10207625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6" name="Line 121"/>
          <xdr:cNvSpPr>
            <a:spLocks/>
          </xdr:cNvSpPr>
        </xdr:nvSpPr>
        <xdr:spPr>
          <a:xfrm>
            <a:off x="0" y="10046799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2</xdr:col>
      <xdr:colOff>428625</xdr:colOff>
      <xdr:row>87</xdr:row>
      <xdr:rowOff>0</xdr:rowOff>
    </xdr:from>
    <xdr:to>
      <xdr:col>22</xdr:col>
      <xdr:colOff>257175</xdr:colOff>
      <xdr:row>88</xdr:row>
      <xdr:rowOff>0</xdr:rowOff>
    </xdr:to>
    <xdr:grpSp>
      <xdr:nvGrpSpPr>
        <xdr:cNvPr id="17" name="Группа 29"/>
        <xdr:cNvGrpSpPr>
          <a:grpSpLocks/>
        </xdr:cNvGrpSpPr>
      </xdr:nvGrpSpPr>
      <xdr:grpSpPr>
        <a:xfrm>
          <a:off x="1371600" y="7829550"/>
          <a:ext cx="6096000" cy="161925"/>
          <a:chOff x="1266825" y="7305675"/>
          <a:chExt cx="5495925" cy="161925"/>
        </a:xfrm>
        <a:solidFill>
          <a:srgbClr val="FFFFFF"/>
        </a:solidFill>
      </xdr:grpSpPr>
      <xdr:sp>
        <xdr:nvSpPr>
          <xdr:cNvPr id="18" name="Line 1882"/>
          <xdr:cNvSpPr>
            <a:spLocks/>
          </xdr:cNvSpPr>
        </xdr:nvSpPr>
        <xdr:spPr>
          <a:xfrm>
            <a:off x="1266825" y="7305675"/>
            <a:ext cx="5495925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9" name="Line 1885"/>
          <xdr:cNvSpPr>
            <a:spLocks/>
          </xdr:cNvSpPr>
        </xdr:nvSpPr>
        <xdr:spPr>
          <a:xfrm>
            <a:off x="1266825" y="7467600"/>
            <a:ext cx="5495925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nsultant.ru/document/cons_doc_LAW_105703/" TargetMode="External" /><Relationship Id="rId2" Type="http://schemas.openxmlformats.org/officeDocument/2006/relationships/hyperlink" Target="http://www.consultant.ru/document/cons_doc_LAW_105703/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24"/>
  <sheetViews>
    <sheetView showGridLines="0" showRowColHeaders="0" tabSelected="1" showOutlineSymbols="0" zoomScalePageLayoutView="0" workbookViewId="0" topLeftCell="A1">
      <selection activeCell="A1" sqref="A1:J2"/>
    </sheetView>
  </sheetViews>
  <sheetFormatPr defaultColWidth="9.125" defaultRowHeight="12.75"/>
  <cols>
    <col min="1" max="1" width="26.50390625" style="5" customWidth="1"/>
    <col min="2" max="2" width="8.875" style="5" customWidth="1"/>
    <col min="3" max="3" width="7.50390625" style="5" customWidth="1"/>
    <col min="4" max="4" width="10.50390625" style="5" customWidth="1"/>
    <col min="5" max="5" width="17.125" style="5" customWidth="1"/>
    <col min="6" max="6" width="7.50390625" style="5" customWidth="1"/>
    <col min="7" max="7" width="6.50390625" style="5" customWidth="1"/>
    <col min="8" max="8" width="7.00390625" style="5" customWidth="1"/>
    <col min="9" max="9" width="31.00390625" style="5" customWidth="1"/>
    <col min="10" max="10" width="7.00390625" style="5" customWidth="1"/>
    <col min="11" max="11" width="9.375" style="57" hidden="1" customWidth="1"/>
    <col min="12" max="12" width="27.625" style="2" hidden="1" customWidth="1"/>
    <col min="13" max="13" width="22.50390625" style="3" hidden="1" customWidth="1"/>
    <col min="14" max="14" width="16.875" style="4" hidden="1" customWidth="1"/>
    <col min="15" max="15" width="18.625" style="5" hidden="1" customWidth="1"/>
    <col min="16" max="16" width="9.875" style="5" hidden="1" customWidth="1"/>
    <col min="17" max="17" width="13.375" style="5" hidden="1" customWidth="1"/>
    <col min="18" max="18" width="8.50390625" style="5" hidden="1" customWidth="1"/>
    <col min="19" max="19" width="39.125" style="5" hidden="1" customWidth="1"/>
    <col min="20" max="20" width="1.00390625" style="5" customWidth="1"/>
    <col min="21" max="21" width="32.625" style="5" customWidth="1"/>
    <col min="22" max="16384" width="9.125" style="5" customWidth="1"/>
  </cols>
  <sheetData>
    <row r="1" spans="1:20" ht="15.75" customHeight="1">
      <c r="A1" s="682" t="str">
        <f>A129</f>
        <v>Введите данные в ячейки, выделенные голубым и зеленым цветом</v>
      </c>
      <c r="B1" s="683"/>
      <c r="C1" s="683"/>
      <c r="D1" s="683"/>
      <c r="E1" s="683"/>
      <c r="F1" s="683"/>
      <c r="G1" s="683"/>
      <c r="H1" s="683"/>
      <c r="I1" s="683"/>
      <c r="J1" s="684"/>
      <c r="K1" s="1"/>
      <c r="L1" s="2" t="s">
        <v>679</v>
      </c>
      <c r="T1" s="484" t="s">
        <v>323</v>
      </c>
    </row>
    <row r="2" spans="1:20" ht="13.5" customHeight="1">
      <c r="A2" s="685"/>
      <c r="B2" s="686"/>
      <c r="C2" s="686"/>
      <c r="D2" s="686"/>
      <c r="E2" s="686"/>
      <c r="F2" s="686"/>
      <c r="G2" s="686"/>
      <c r="H2" s="686"/>
      <c r="I2" s="686"/>
      <c r="J2" s="687"/>
      <c r="K2" s="1"/>
      <c r="T2" s="593" t="s">
        <v>718</v>
      </c>
    </row>
    <row r="3" spans="1:20" ht="37.5" customHeight="1" thickBot="1">
      <c r="A3" s="688" t="s">
        <v>0</v>
      </c>
      <c r="B3" s="689"/>
      <c r="C3" s="689"/>
      <c r="D3" s="689"/>
      <c r="E3" s="689"/>
      <c r="F3" s="689"/>
      <c r="G3" s="689"/>
      <c r="H3" s="689"/>
      <c r="I3" s="689"/>
      <c r="J3" s="690"/>
      <c r="K3" s="6"/>
      <c r="L3" s="2" t="s">
        <v>678</v>
      </c>
      <c r="M3" s="7"/>
      <c r="S3" s="370"/>
      <c r="T3" s="363"/>
    </row>
    <row r="4" spans="1:20" ht="17.25" customHeight="1" thickBot="1">
      <c r="A4" s="469" t="s">
        <v>1</v>
      </c>
      <c r="B4" s="691">
        <v>1</v>
      </c>
      <c r="C4" s="692"/>
      <c r="D4" s="470"/>
      <c r="E4" s="479" t="s">
        <v>373</v>
      </c>
      <c r="F4" s="471"/>
      <c r="G4" s="472"/>
      <c r="H4" s="696" t="s">
        <v>179</v>
      </c>
      <c r="I4" s="696"/>
      <c r="J4" s="697"/>
      <c r="K4" s="8"/>
      <c r="L4" s="8"/>
      <c r="M4" s="8"/>
      <c r="N4" s="8"/>
      <c r="O4" s="8"/>
      <c r="P4" s="8"/>
      <c r="Q4" s="8"/>
      <c r="S4" s="370"/>
      <c r="T4" s="363"/>
    </row>
    <row r="5" spans="1:20" ht="10.5" customHeight="1">
      <c r="A5" s="473"/>
      <c r="B5" s="470"/>
      <c r="C5" s="470"/>
      <c r="D5" s="470"/>
      <c r="E5" s="480" t="str">
        <f aca="true" t="shared" si="0" ref="E5:E16">VLOOKUP(A132,$A$132:$H$144,$B$4+1)</f>
        <v>Балашиха</v>
      </c>
      <c r="F5" s="474"/>
      <c r="G5" s="365"/>
      <c r="H5" s="677" t="s">
        <v>483</v>
      </c>
      <c r="I5" s="677"/>
      <c r="J5" s="678"/>
      <c r="K5" s="8"/>
      <c r="L5" s="8"/>
      <c r="M5" s="8"/>
      <c r="N5" s="8"/>
      <c r="O5" s="8"/>
      <c r="P5" s="8"/>
      <c r="Q5" s="8"/>
      <c r="S5" s="370"/>
      <c r="T5" s="363"/>
    </row>
    <row r="6" spans="1:20" ht="10.5" customHeight="1">
      <c r="A6" s="473"/>
      <c r="B6" s="470"/>
      <c r="C6" s="470"/>
      <c r="D6" s="470"/>
      <c r="E6" s="480" t="str">
        <f t="shared" si="0"/>
        <v>Богородский</v>
      </c>
      <c r="F6" s="474"/>
      <c r="G6" s="365"/>
      <c r="H6" s="677"/>
      <c r="I6" s="677"/>
      <c r="J6" s="678"/>
      <c r="K6" s="8"/>
      <c r="L6" s="8"/>
      <c r="M6" s="8"/>
      <c r="N6" s="8"/>
      <c r="O6" s="8"/>
      <c r="P6" s="8"/>
      <c r="Q6" s="8"/>
      <c r="S6" s="370"/>
      <c r="T6" s="363"/>
    </row>
    <row r="7" spans="1:20" ht="10.5" customHeight="1">
      <c r="A7" s="473"/>
      <c r="B7" s="470"/>
      <c r="C7" s="470"/>
      <c r="D7" s="470"/>
      <c r="E7" s="480" t="str">
        <f t="shared" si="0"/>
        <v>Орехово-Зуевский</v>
      </c>
      <c r="F7" s="474"/>
      <c r="G7" s="365"/>
      <c r="H7" s="677"/>
      <c r="I7" s="677"/>
      <c r="J7" s="678"/>
      <c r="K7" s="8"/>
      <c r="L7" s="8"/>
      <c r="M7" s="8"/>
      <c r="N7" s="8"/>
      <c r="O7" s="8"/>
      <c r="P7" s="8"/>
      <c r="Q7" s="8"/>
      <c r="S7" s="370"/>
      <c r="T7" s="363"/>
    </row>
    <row r="8" spans="1:20" ht="10.5" customHeight="1" thickBot="1">
      <c r="A8" s="473"/>
      <c r="B8" s="470"/>
      <c r="C8" s="470"/>
      <c r="D8" s="470"/>
      <c r="E8" s="480" t="str">
        <f t="shared" si="0"/>
        <v>Павловский Посад</v>
      </c>
      <c r="F8" s="474"/>
      <c r="G8" s="365"/>
      <c r="H8" s="729" t="s">
        <v>532</v>
      </c>
      <c r="I8" s="729"/>
      <c r="J8" s="730"/>
      <c r="K8" s="8"/>
      <c r="L8" s="559" t="s">
        <v>563</v>
      </c>
      <c r="M8" s="558"/>
      <c r="N8" s="558"/>
      <c r="O8" s="558"/>
      <c r="P8" s="558"/>
      <c r="Q8" s="8"/>
      <c r="S8" s="370"/>
      <c r="T8" s="363"/>
    </row>
    <row r="9" spans="1:20" ht="10.5" customHeight="1" thickTop="1">
      <c r="A9" s="473"/>
      <c r="B9" s="470"/>
      <c r="C9" s="470"/>
      <c r="D9" s="470"/>
      <c r="E9" s="480" t="str">
        <f t="shared" si="0"/>
        <v>Реутов</v>
      </c>
      <c r="F9" s="474"/>
      <c r="G9" s="365"/>
      <c r="H9" s="729"/>
      <c r="I9" s="729"/>
      <c r="J9" s="730"/>
      <c r="K9" s="8"/>
      <c r="L9" s="9"/>
      <c r="M9" s="9"/>
      <c r="N9" s="9"/>
      <c r="O9" s="9"/>
      <c r="P9" s="9"/>
      <c r="S9" s="370"/>
      <c r="T9" s="363"/>
    </row>
    <row r="10" spans="1:20" ht="10.5" customHeight="1">
      <c r="A10" s="473"/>
      <c r="B10" s="470"/>
      <c r="C10" s="470"/>
      <c r="D10" s="470"/>
      <c r="E10" s="480" t="str">
        <f t="shared" si="0"/>
        <v>Черноголовка</v>
      </c>
      <c r="F10" s="474"/>
      <c r="G10" s="365"/>
      <c r="H10" s="729"/>
      <c r="I10" s="729"/>
      <c r="J10" s="730"/>
      <c r="K10" s="8"/>
      <c r="L10" s="11"/>
      <c r="N10" s="555"/>
      <c r="O10" s="557" t="str">
        <f>"порог для __"&amp;ЗаявлКатег_ОС&amp;"__"&amp;B27</f>
        <v>порог для __первая__учитель-логопед</v>
      </c>
      <c r="P10" s="556">
        <f>VLOOKUP(ЗаявлКатег_ОС,M12:N13,2)</f>
        <v>260</v>
      </c>
      <c r="S10" s="370"/>
      <c r="T10" s="363"/>
    </row>
    <row r="11" spans="1:20" ht="10.5" customHeight="1">
      <c r="A11" s="473"/>
      <c r="B11" s="470"/>
      <c r="C11" s="470"/>
      <c r="D11" s="470"/>
      <c r="E11" s="480" t="str">
        <f t="shared" si="0"/>
        <v>Электрогорск</v>
      </c>
      <c r="F11" s="474"/>
      <c r="G11" s="365"/>
      <c r="H11" s="729"/>
      <c r="I11" s="729"/>
      <c r="J11" s="730"/>
      <c r="K11" s="8"/>
      <c r="M11" s="549" t="s">
        <v>561</v>
      </c>
      <c r="N11" s="421"/>
      <c r="P11" s="554" t="s">
        <v>4</v>
      </c>
      <c r="S11" s="370"/>
      <c r="T11" s="363"/>
    </row>
    <row r="12" spans="1:20" ht="10.5" customHeight="1">
      <c r="A12" s="473"/>
      <c r="B12" s="470"/>
      <c r="C12" s="470"/>
      <c r="D12" s="470"/>
      <c r="E12" s="480" t="str">
        <f t="shared" si="0"/>
        <v>Электросталь</v>
      </c>
      <c r="F12" s="474"/>
      <c r="G12" s="365"/>
      <c r="H12" s="729"/>
      <c r="I12" s="729"/>
      <c r="J12" s="730"/>
      <c r="K12" s="8"/>
      <c r="L12" s="422" t="s">
        <v>719</v>
      </c>
      <c r="M12" s="352" t="s">
        <v>3</v>
      </c>
      <c r="N12" s="552">
        <v>500</v>
      </c>
      <c r="P12" s="553">
        <v>12</v>
      </c>
      <c r="Q12" s="551" t="s">
        <v>721</v>
      </c>
      <c r="S12" s="370"/>
      <c r="T12" s="363"/>
    </row>
    <row r="13" spans="1:20" ht="12.75" customHeight="1">
      <c r="A13" s="473"/>
      <c r="B13" s="470"/>
      <c r="C13" s="470"/>
      <c r="D13" s="470"/>
      <c r="E13" s="480" t="str">
        <f t="shared" si="0"/>
        <v> </v>
      </c>
      <c r="F13" s="474"/>
      <c r="G13" s="365"/>
      <c r="H13" s="731" t="s">
        <v>767</v>
      </c>
      <c r="I13" s="731"/>
      <c r="J13" s="732"/>
      <c r="K13" s="8"/>
      <c r="M13" s="353" t="s">
        <v>2</v>
      </c>
      <c r="N13" s="552">
        <v>260</v>
      </c>
      <c r="P13" s="550" t="s">
        <v>720</v>
      </c>
      <c r="S13" s="370"/>
      <c r="T13" s="363"/>
    </row>
    <row r="14" spans="1:20" ht="10.5" customHeight="1">
      <c r="A14" s="475"/>
      <c r="B14" s="365"/>
      <c r="C14" s="470"/>
      <c r="D14" s="470"/>
      <c r="E14" s="480" t="str">
        <f t="shared" si="0"/>
        <v> </v>
      </c>
      <c r="F14" s="474"/>
      <c r="G14" s="365"/>
      <c r="H14" s="677"/>
      <c r="I14" s="677"/>
      <c r="J14" s="678"/>
      <c r="K14" s="8"/>
      <c r="L14" s="13"/>
      <c r="N14" s="15"/>
      <c r="O14" s="15"/>
      <c r="P14" s="16"/>
      <c r="S14" s="370"/>
      <c r="T14" s="363"/>
    </row>
    <row r="15" spans="1:20" ht="10.5" customHeight="1">
      <c r="A15" s="473"/>
      <c r="B15" s="365"/>
      <c r="C15" s="470"/>
      <c r="D15" s="470"/>
      <c r="E15" s="480" t="str">
        <f t="shared" si="0"/>
        <v> </v>
      </c>
      <c r="F15" s="474"/>
      <c r="G15" s="365"/>
      <c r="H15" s="677"/>
      <c r="I15" s="677"/>
      <c r="J15" s="678"/>
      <c r="K15" s="8"/>
      <c r="L15" s="13"/>
      <c r="N15" s="14"/>
      <c r="O15" s="14"/>
      <c r="P15" s="16"/>
      <c r="S15" s="370"/>
      <c r="T15" s="363"/>
    </row>
    <row r="16" spans="1:20" ht="10.5" customHeight="1">
      <c r="A16" s="473"/>
      <c r="B16" s="365"/>
      <c r="C16" s="365"/>
      <c r="D16" s="365"/>
      <c r="E16" s="481" t="str">
        <f t="shared" si="0"/>
        <v> </v>
      </c>
      <c r="F16" s="476"/>
      <c r="G16" s="365"/>
      <c r="H16" s="677"/>
      <c r="I16" s="677"/>
      <c r="J16" s="678"/>
      <c r="K16" s="17"/>
      <c r="L16" s="537"/>
      <c r="M16" s="536"/>
      <c r="N16" s="522"/>
      <c r="O16" s="518"/>
      <c r="P16" s="538"/>
      <c r="S16" s="370"/>
      <c r="T16" s="363"/>
    </row>
    <row r="17" spans="1:20" ht="34.5" customHeight="1">
      <c r="A17" s="473"/>
      <c r="B17" s="365"/>
      <c r="C17" s="365"/>
      <c r="D17" s="365"/>
      <c r="E17" s="477"/>
      <c r="F17" s="365"/>
      <c r="G17" s="365"/>
      <c r="H17" s="733"/>
      <c r="I17" s="733"/>
      <c r="J17" s="734"/>
      <c r="K17" s="582" t="s">
        <v>574</v>
      </c>
      <c r="L17" s="506"/>
      <c r="M17" s="232" t="s">
        <v>2</v>
      </c>
      <c r="N17" s="520" t="s">
        <v>3</v>
      </c>
      <c r="O17" s="387"/>
      <c r="P17" s="509"/>
      <c r="Q17" s="387"/>
      <c r="R17" s="160"/>
      <c r="S17" s="510"/>
      <c r="T17" s="363"/>
    </row>
    <row r="18" spans="1:20" ht="4.5" customHeight="1">
      <c r="A18" s="391"/>
      <c r="B18" s="18"/>
      <c r="C18" s="18"/>
      <c r="D18" s="18"/>
      <c r="E18" s="392"/>
      <c r="F18" s="18"/>
      <c r="G18" s="700"/>
      <c r="H18" s="700"/>
      <c r="I18" s="700"/>
      <c r="J18" s="701"/>
      <c r="K18" s="580"/>
      <c r="L18" s="11"/>
      <c r="M18" s="310"/>
      <c r="N18" s="521"/>
      <c r="O18" s="160"/>
      <c r="P18" s="511"/>
      <c r="Q18" s="160"/>
      <c r="R18" s="160"/>
      <c r="S18" s="510"/>
      <c r="T18" s="363"/>
    </row>
    <row r="19" spans="1:21" ht="24" customHeight="1" hidden="1">
      <c r="A19" s="658" t="s">
        <v>712</v>
      </c>
      <c r="B19" s="659"/>
      <c r="C19" s="659"/>
      <c r="D19" s="659"/>
      <c r="E19" s="659"/>
      <c r="F19" s="659"/>
      <c r="G19" s="659"/>
      <c r="H19" s="659"/>
      <c r="I19" s="659"/>
      <c r="J19" s="386"/>
      <c r="K19" s="604" t="str">
        <f>IF(COUNTIF(C21:C23,"да"),"да","нет")</f>
        <v>нет</v>
      </c>
      <c r="L19" s="514" t="s">
        <v>496</v>
      </c>
      <c r="M19" s="515">
        <v>210</v>
      </c>
      <c r="N19" s="514">
        <v>450</v>
      </c>
      <c r="O19" s="516" t="s">
        <v>554</v>
      </c>
      <c r="P19" s="517">
        <v>1</v>
      </c>
      <c r="Q19" s="519" t="s">
        <v>548</v>
      </c>
      <c r="R19" s="160"/>
      <c r="S19" s="510"/>
      <c r="T19" s="363"/>
      <c r="U19" s="502" t="s">
        <v>541</v>
      </c>
    </row>
    <row r="20" spans="1:21" ht="21.75" customHeight="1" hidden="1">
      <c r="A20" s="382" t="s">
        <v>480</v>
      </c>
      <c r="B20" s="21"/>
      <c r="C20" s="21"/>
      <c r="D20" s="21"/>
      <c r="E20" s="21"/>
      <c r="F20" s="21"/>
      <c r="G20" s="22"/>
      <c r="H20" s="12"/>
      <c r="I20" s="12"/>
      <c r="J20" s="20"/>
      <c r="K20" s="581" t="str">
        <f>IF(K19="да",L20,L19)</f>
        <v> без учета мониторингов системы образования</v>
      </c>
      <c r="L20" s="523" t="s">
        <v>497</v>
      </c>
      <c r="M20" s="524">
        <v>270</v>
      </c>
      <c r="N20" s="523">
        <v>510</v>
      </c>
      <c r="O20" s="525" t="s">
        <v>553</v>
      </c>
      <c r="P20" s="526">
        <v>1</v>
      </c>
      <c r="Q20" s="594" t="s">
        <v>668</v>
      </c>
      <c r="R20" s="160"/>
      <c r="S20" s="510"/>
      <c r="T20" s="363"/>
      <c r="U20" s="501" t="s">
        <v>25</v>
      </c>
    </row>
    <row r="21" spans="1:21" ht="13.5" hidden="1">
      <c r="A21" s="19"/>
      <c r="B21" s="383" t="s">
        <v>478</v>
      </c>
      <c r="C21" s="478" t="s">
        <v>25</v>
      </c>
      <c r="D21" s="12"/>
      <c r="E21" s="12"/>
      <c r="F21" s="12"/>
      <c r="G21" s="12"/>
      <c r="H21" s="12"/>
      <c r="I21" s="12"/>
      <c r="J21" s="20"/>
      <c r="K21" s="508"/>
      <c r="L21" s="527" t="s">
        <v>543</v>
      </c>
      <c r="M21" s="528">
        <v>210</v>
      </c>
      <c r="N21" s="529">
        <v>400</v>
      </c>
      <c r="O21" s="530" t="s">
        <v>544</v>
      </c>
      <c r="P21" s="531">
        <v>2</v>
      </c>
      <c r="Q21" s="532" t="s">
        <v>547</v>
      </c>
      <c r="R21" s="160"/>
      <c r="S21" s="510"/>
      <c r="T21" s="363"/>
      <c r="U21" s="501" t="s">
        <v>572</v>
      </c>
    </row>
    <row r="22" spans="1:21" ht="13.5" hidden="1">
      <c r="A22" s="19"/>
      <c r="B22" s="384" t="s">
        <v>479</v>
      </c>
      <c r="C22" s="478" t="s">
        <v>25</v>
      </c>
      <c r="D22" s="12"/>
      <c r="E22" s="12"/>
      <c r="F22" s="12"/>
      <c r="G22" s="12"/>
      <c r="H22" s="12"/>
      <c r="I22" s="12"/>
      <c r="J22" s="20"/>
      <c r="K22" s="508"/>
      <c r="L22" s="527" t="s">
        <v>545</v>
      </c>
      <c r="M22" s="528">
        <v>230</v>
      </c>
      <c r="N22" s="529">
        <v>420</v>
      </c>
      <c r="O22" s="530" t="s">
        <v>498</v>
      </c>
      <c r="P22" s="531">
        <v>3</v>
      </c>
      <c r="Q22" s="532" t="s">
        <v>546</v>
      </c>
      <c r="R22" s="160"/>
      <c r="S22" s="510"/>
      <c r="T22" s="363"/>
      <c r="U22" s="501" t="s">
        <v>542</v>
      </c>
    </row>
    <row r="23" spans="1:21" ht="13.5" hidden="1">
      <c r="A23" s="19"/>
      <c r="B23" s="384" t="s">
        <v>355</v>
      </c>
      <c r="C23" s="478" t="s">
        <v>25</v>
      </c>
      <c r="D23" s="12"/>
      <c r="E23" s="698" t="s">
        <v>572</v>
      </c>
      <c r="F23" s="698"/>
      <c r="G23" s="698"/>
      <c r="H23" s="698"/>
      <c r="I23" s="698"/>
      <c r="J23" s="699"/>
      <c r="K23" s="508"/>
      <c r="L23" s="527" t="s">
        <v>126</v>
      </c>
      <c r="M23" s="528">
        <v>210</v>
      </c>
      <c r="N23" s="529">
        <v>440</v>
      </c>
      <c r="O23" s="533" t="s">
        <v>552</v>
      </c>
      <c r="P23" s="531">
        <v>5</v>
      </c>
      <c r="Q23" s="534"/>
      <c r="R23" s="160"/>
      <c r="S23" s="510"/>
      <c r="T23" s="363"/>
      <c r="U23" s="501" t="s">
        <v>542</v>
      </c>
    </row>
    <row r="24" spans="1:20" ht="15" customHeight="1" hidden="1">
      <c r="A24" s="19"/>
      <c r="B24" s="12"/>
      <c r="C24" s="51"/>
      <c r="D24" s="12"/>
      <c r="E24" s="12"/>
      <c r="F24" s="12"/>
      <c r="G24" s="12"/>
      <c r="H24" s="505">
        <f>IF(C23="да","укажите наименование др.мониторингов","")</f>
      </c>
      <c r="I24" s="12"/>
      <c r="J24" s="20"/>
      <c r="K24" s="512"/>
      <c r="L24" s="542" t="s">
        <v>132</v>
      </c>
      <c r="M24" s="543">
        <v>260</v>
      </c>
      <c r="N24" s="544">
        <v>490</v>
      </c>
      <c r="O24" s="545" t="s">
        <v>560</v>
      </c>
      <c r="P24" s="546">
        <v>6</v>
      </c>
      <c r="Q24" s="535"/>
      <c r="R24" s="160"/>
      <c r="S24" s="510"/>
      <c r="T24" s="363"/>
    </row>
    <row r="25" spans="1:20" ht="13.5" hidden="1">
      <c r="A25" s="605" t="s">
        <v>534</v>
      </c>
      <c r="B25" s="653" t="str">
        <f>IF(K19="да","(с учетом результатов мониторинга системы образования)","(в межаттестационный период мониторинги системы образовния по предмету не проводились)")</f>
        <v>(в межаттестационный период мониторинги системы образовния по предмету не проводились)</v>
      </c>
      <c r="C25" s="653"/>
      <c r="D25" s="653"/>
      <c r="E25" s="653"/>
      <c r="F25" s="653"/>
      <c r="G25" s="653"/>
      <c r="H25" s="653"/>
      <c r="I25" s="653"/>
      <c r="J25" s="20"/>
      <c r="K25" s="512"/>
      <c r="L25" s="548" t="s">
        <v>137</v>
      </c>
      <c r="M25" s="528">
        <v>200</v>
      </c>
      <c r="N25" s="529">
        <v>390</v>
      </c>
      <c r="O25" s="533" t="s">
        <v>552</v>
      </c>
      <c r="P25" s="531">
        <v>4</v>
      </c>
      <c r="Q25" s="547" t="s">
        <v>138</v>
      </c>
      <c r="R25" s="160"/>
      <c r="S25" s="510"/>
      <c r="T25" s="363"/>
    </row>
    <row r="26" spans="1:20" ht="12.75" hidden="1">
      <c r="A26" s="19"/>
      <c r="B26" s="12"/>
      <c r="C26" s="12"/>
      <c r="D26" s="12"/>
      <c r="E26" s="12"/>
      <c r="F26" s="12"/>
      <c r="G26" s="12"/>
      <c r="H26" s="12"/>
      <c r="I26" s="12"/>
      <c r="J26" s="485"/>
      <c r="K26" s="512"/>
      <c r="L26" s="542" t="s">
        <v>161</v>
      </c>
      <c r="M26" s="543">
        <v>260</v>
      </c>
      <c r="N26" s="544">
        <v>490</v>
      </c>
      <c r="O26" s="545" t="s">
        <v>552</v>
      </c>
      <c r="P26" s="546">
        <v>6</v>
      </c>
      <c r="Q26" s="547" t="s">
        <v>679</v>
      </c>
      <c r="R26" s="160"/>
      <c r="S26" s="510"/>
      <c r="T26" s="363"/>
    </row>
    <row r="27" spans="1:20" ht="14.25" hidden="1" thickBot="1">
      <c r="A27" s="504" t="s">
        <v>7</v>
      </c>
      <c r="B27" s="676" t="s">
        <v>161</v>
      </c>
      <c r="C27" s="676"/>
      <c r="D27" s="676"/>
      <c r="E27" s="676"/>
      <c r="F27" s="676"/>
      <c r="G27" s="601" t="s">
        <v>680</v>
      </c>
      <c r="H27" s="503"/>
      <c r="I27" s="503"/>
      <c r="J27" s="507" t="s">
        <v>549</v>
      </c>
      <c r="K27" s="512"/>
      <c r="L27" s="560" t="s">
        <v>562</v>
      </c>
      <c r="M27" s="561">
        <v>280</v>
      </c>
      <c r="N27" s="562">
        <v>540</v>
      </c>
      <c r="O27" s="563" t="s">
        <v>555</v>
      </c>
      <c r="P27" s="564">
        <v>7</v>
      </c>
      <c r="Q27" s="565"/>
      <c r="R27" s="160"/>
      <c r="S27" s="510"/>
      <c r="T27" s="363"/>
    </row>
    <row r="28" spans="1:20" ht="6.75" customHeight="1" hidden="1" thickTop="1">
      <c r="A28" s="450"/>
      <c r="B28" s="385"/>
      <c r="C28" s="385"/>
      <c r="D28" s="385"/>
      <c r="E28" s="385"/>
      <c r="F28" s="385"/>
      <c r="G28" s="385"/>
      <c r="H28" s="385"/>
      <c r="I28" s="385"/>
      <c r="J28" s="20"/>
      <c r="K28" s="512"/>
      <c r="L28" s="576" t="s">
        <v>564</v>
      </c>
      <c r="M28" s="566">
        <v>340</v>
      </c>
      <c r="N28" s="567">
        <v>600</v>
      </c>
      <c r="O28" s="568" t="s">
        <v>556</v>
      </c>
      <c r="P28" s="569">
        <v>7</v>
      </c>
      <c r="Q28" s="570"/>
      <c r="R28" s="160"/>
      <c r="S28" s="510"/>
      <c r="T28" s="363"/>
    </row>
    <row r="29" spans="1:20" ht="20.25" customHeight="1">
      <c r="A29" s="658" t="s">
        <v>8</v>
      </c>
      <c r="B29" s="659"/>
      <c r="C29" s="659"/>
      <c r="D29" s="659"/>
      <c r="E29" s="659"/>
      <c r="F29" s="659"/>
      <c r="G29" s="659"/>
      <c r="H29" s="659"/>
      <c r="I29" s="659"/>
      <c r="J29" s="606"/>
      <c r="K29" s="68"/>
      <c r="L29" s="571"/>
      <c r="M29" s="572">
        <v>320</v>
      </c>
      <c r="N29" s="573">
        <v>600</v>
      </c>
      <c r="O29" s="574" t="s">
        <v>557</v>
      </c>
      <c r="P29" s="575"/>
      <c r="Q29" s="574" t="s">
        <v>559</v>
      </c>
      <c r="R29" s="160"/>
      <c r="S29" s="510"/>
      <c r="T29" s="363"/>
    </row>
    <row r="30" spans="1:20" ht="12.75">
      <c r="A30" s="19"/>
      <c r="B30" s="12"/>
      <c r="C30" s="12"/>
      <c r="D30" s="12"/>
      <c r="E30" s="12"/>
      <c r="F30" s="12"/>
      <c r="G30" s="12"/>
      <c r="H30" s="12"/>
      <c r="I30" s="12"/>
      <c r="J30" s="20"/>
      <c r="K30" s="18"/>
      <c r="L30" s="577" t="s">
        <v>573</v>
      </c>
      <c r="M30" s="572">
        <v>380</v>
      </c>
      <c r="N30" s="573">
        <v>660</v>
      </c>
      <c r="O30" s="574" t="s">
        <v>558</v>
      </c>
      <c r="P30" s="575"/>
      <c r="Q30" s="541"/>
      <c r="R30" s="160"/>
      <c r="S30" s="510"/>
      <c r="T30" s="363"/>
    </row>
    <row r="31" spans="1:20" ht="15">
      <c r="A31" s="679" t="s">
        <v>9</v>
      </c>
      <c r="B31" s="680"/>
      <c r="C31" s="681"/>
      <c r="D31" s="681"/>
      <c r="E31" s="681"/>
      <c r="F31" s="681"/>
      <c r="G31" s="681"/>
      <c r="H31" s="681"/>
      <c r="I31" s="681"/>
      <c r="J31" s="20"/>
      <c r="K31" s="18"/>
      <c r="L31" s="539">
        <f>CLEAN(TRIM(C31))</f>
      </c>
      <c r="M31" s="5"/>
      <c r="N31" s="5"/>
      <c r="Q31" s="160"/>
      <c r="R31" s="160"/>
      <c r="S31" s="510"/>
      <c r="T31" s="363"/>
    </row>
    <row r="32" spans="1:20" ht="4.5" customHeight="1">
      <c r="A32" s="28"/>
      <c r="B32" s="29"/>
      <c r="C32" s="30"/>
      <c r="D32" s="30"/>
      <c r="E32" s="30"/>
      <c r="F32" s="30"/>
      <c r="G32" s="30"/>
      <c r="H32" s="30"/>
      <c r="I32" s="30"/>
      <c r="J32" s="20"/>
      <c r="K32" s="18"/>
      <c r="M32" s="5"/>
      <c r="N32" s="5"/>
      <c r="Q32" s="160"/>
      <c r="R32" s="160"/>
      <c r="S32" s="510"/>
      <c r="T32" s="363"/>
    </row>
    <row r="33" spans="1:20" ht="15">
      <c r="A33" s="679" t="s">
        <v>10</v>
      </c>
      <c r="B33" s="737"/>
      <c r="C33" s="657" t="s">
        <v>373</v>
      </c>
      <c r="D33" s="657"/>
      <c r="E33" s="657"/>
      <c r="F33" s="12"/>
      <c r="G33" s="675"/>
      <c r="H33" s="675"/>
      <c r="I33" s="675"/>
      <c r="J33" s="20"/>
      <c r="L33" s="539" t="str">
        <f>IF(AND(МуницОбр_ОС="",C33&lt;&gt;E4),C33&amp;" "&amp;E4,C33&amp;" "&amp;МуницОбр_ОС)</f>
        <v>городской округ </v>
      </c>
      <c r="M33" s="5"/>
      <c r="N33" s="5"/>
      <c r="Q33" s="160"/>
      <c r="R33" s="160"/>
      <c r="S33" s="510"/>
      <c r="T33" s="363"/>
    </row>
    <row r="34" spans="1:20" ht="5.25" customHeight="1">
      <c r="A34" s="28"/>
      <c r="B34" s="29"/>
      <c r="C34" s="30"/>
      <c r="D34" s="30"/>
      <c r="E34" s="30"/>
      <c r="F34" s="30"/>
      <c r="G34" s="30"/>
      <c r="H34" s="30"/>
      <c r="I34" s="30"/>
      <c r="J34" s="20"/>
      <c r="K34" s="18"/>
      <c r="Q34" s="160"/>
      <c r="R34" s="160"/>
      <c r="S34" s="510"/>
      <c r="T34" s="363"/>
    </row>
    <row r="35" spans="1:20" ht="15">
      <c r="A35" s="28" t="s">
        <v>11</v>
      </c>
      <c r="B35" s="675"/>
      <c r="C35" s="675"/>
      <c r="D35" s="675"/>
      <c r="E35" s="675"/>
      <c r="F35" s="675"/>
      <c r="G35" s="675"/>
      <c r="H35" s="675"/>
      <c r="I35" s="675"/>
      <c r="J35" s="20"/>
      <c r="K35" s="27">
        <f>LEN(B35)</f>
        <v>0</v>
      </c>
      <c r="L35" s="540">
        <f>TRIM(B35)</f>
      </c>
      <c r="O35" s="31"/>
      <c r="Q35" s="160"/>
      <c r="R35" s="160"/>
      <c r="S35" s="510"/>
      <c r="T35" s="363"/>
    </row>
    <row r="36" spans="1:20" ht="15">
      <c r="A36" s="28"/>
      <c r="B36" s="667"/>
      <c r="C36" s="667"/>
      <c r="D36" s="667"/>
      <c r="E36" s="667"/>
      <c r="F36" s="667"/>
      <c r="G36" s="667"/>
      <c r="H36" s="667"/>
      <c r="I36" s="667"/>
      <c r="J36" s="20"/>
      <c r="K36" s="27">
        <f>LEN(B36)</f>
        <v>0</v>
      </c>
      <c r="L36" s="540">
        <f>TRIM(B36)</f>
      </c>
      <c r="P36" s="7"/>
      <c r="S36" s="370"/>
      <c r="T36" s="363"/>
    </row>
    <row r="37" spans="1:20" ht="15" customHeight="1">
      <c r="A37" s="28"/>
      <c r="B37" s="667"/>
      <c r="C37" s="667"/>
      <c r="D37" s="667"/>
      <c r="E37" s="667"/>
      <c r="F37" s="667"/>
      <c r="G37" s="667"/>
      <c r="H37" s="667"/>
      <c r="I37" s="667"/>
      <c r="J37" s="20"/>
      <c r="K37" s="27">
        <f>LEN(B37)</f>
        <v>0</v>
      </c>
      <c r="L37" s="540">
        <f>TRIM(B37)</f>
      </c>
      <c r="N37" s="4" t="s">
        <v>677</v>
      </c>
      <c r="O37" s="31"/>
      <c r="P37" s="7"/>
      <c r="S37" s="370"/>
      <c r="T37" s="363"/>
    </row>
    <row r="38" spans="1:20" ht="3.75" customHeight="1">
      <c r="A38" s="28"/>
      <c r="B38" s="250"/>
      <c r="C38" s="250"/>
      <c r="D38" s="250"/>
      <c r="E38" s="250"/>
      <c r="F38" s="250"/>
      <c r="G38" s="250"/>
      <c r="H38" s="250"/>
      <c r="I38" s="250"/>
      <c r="J38" s="20"/>
      <c r="K38" s="27"/>
      <c r="L38" s="3"/>
      <c r="O38" s="31"/>
      <c r="P38" s="7"/>
      <c r="S38" s="370"/>
      <c r="T38" s="363"/>
    </row>
    <row r="39" spans="1:20" ht="15">
      <c r="A39" s="28" t="s">
        <v>12</v>
      </c>
      <c r="B39" s="652" t="s">
        <v>159</v>
      </c>
      <c r="C39" s="652"/>
      <c r="D39" s="652"/>
      <c r="E39" s="652"/>
      <c r="F39" s="652"/>
      <c r="G39" s="652"/>
      <c r="H39" s="652"/>
      <c r="I39" s="673"/>
      <c r="J39" s="674"/>
      <c r="K39" s="18"/>
      <c r="L39" s="363" t="str">
        <f>LOWER(TRIM(B39))</f>
        <v>учитель-дефектолог</v>
      </c>
      <c r="M39" s="27">
        <f>LEN(L40)</f>
        <v>0</v>
      </c>
      <c r="N39" s="595" t="s">
        <v>146</v>
      </c>
      <c r="O39" s="31"/>
      <c r="P39" s="7"/>
      <c r="S39" s="370"/>
      <c r="T39" s="363"/>
    </row>
    <row r="40" spans="1:20" ht="15">
      <c r="A40" s="28" t="s">
        <v>181</v>
      </c>
      <c r="B40" s="656"/>
      <c r="C40" s="656"/>
      <c r="D40" s="656"/>
      <c r="E40" s="656"/>
      <c r="F40" s="656"/>
      <c r="G40" s="656"/>
      <c r="H40" s="656"/>
      <c r="I40" s="693"/>
      <c r="J40" s="694"/>
      <c r="K40" s="66" t="str">
        <f>ЭЗ!AC35</f>
        <v>.</v>
      </c>
      <c r="L40" s="540">
        <f>TRIM(B40)</f>
      </c>
      <c r="M40" s="27">
        <f>IF(B39="",0,1)</f>
        <v>1</v>
      </c>
      <c r="O40" s="31"/>
      <c r="P40" s="7"/>
      <c r="S40" s="370"/>
      <c r="T40" s="363"/>
    </row>
    <row r="41" spans="1:20" ht="18.75" customHeight="1">
      <c r="A41" s="19"/>
      <c r="B41" s="695" t="s">
        <v>683</v>
      </c>
      <c r="C41" s="695"/>
      <c r="D41" s="695"/>
      <c r="E41" s="695"/>
      <c r="F41" s="695"/>
      <c r="G41" s="695"/>
      <c r="H41" s="695"/>
      <c r="I41" s="12"/>
      <c r="J41" s="20"/>
      <c r="K41" s="18"/>
      <c r="L41" s="5"/>
      <c r="S41" s="370"/>
      <c r="T41" s="363"/>
    </row>
    <row r="42" spans="1:20" ht="3" customHeight="1">
      <c r="A42" s="28"/>
      <c r="B42" s="29"/>
      <c r="C42" s="12"/>
      <c r="D42" s="12"/>
      <c r="E42" s="12"/>
      <c r="F42" s="12"/>
      <c r="G42" s="12"/>
      <c r="H42" s="12"/>
      <c r="I42" s="12"/>
      <c r="J42" s="20"/>
      <c r="K42" s="18"/>
      <c r="L42" s="32"/>
      <c r="S42" s="370"/>
      <c r="T42" s="363"/>
    </row>
    <row r="43" spans="1:20" ht="0.75" customHeight="1">
      <c r="A43" s="33"/>
      <c r="B43" s="34"/>
      <c r="C43" s="660"/>
      <c r="D43" s="660"/>
      <c r="E43" s="660"/>
      <c r="F43" s="660"/>
      <c r="G43" s="660"/>
      <c r="H43" s="660"/>
      <c r="I43" s="660"/>
      <c r="J43" s="20"/>
      <c r="K43" s="18"/>
      <c r="L43" s="32"/>
      <c r="S43" s="370"/>
      <c r="T43" s="363"/>
    </row>
    <row r="44" spans="1:20" ht="2.25" customHeight="1">
      <c r="A44" s="35"/>
      <c r="B44" s="36"/>
      <c r="C44" s="37"/>
      <c r="D44" s="38"/>
      <c r="E44" s="37"/>
      <c r="F44" s="39"/>
      <c r="G44" s="39"/>
      <c r="H44" s="39"/>
      <c r="I44" s="39"/>
      <c r="J44" s="20"/>
      <c r="K44" s="18"/>
      <c r="L44" s="32"/>
      <c r="S44" s="370"/>
      <c r="T44" s="363"/>
    </row>
    <row r="45" spans="1:20" ht="15">
      <c r="A45" s="661" t="s">
        <v>14</v>
      </c>
      <c r="B45" s="662"/>
      <c r="C45" s="662"/>
      <c r="D45" s="40">
        <v>2</v>
      </c>
      <c r="E45" s="41" t="str">
        <f>L45</f>
        <v>года</v>
      </c>
      <c r="F45" s="41"/>
      <c r="G45" s="41"/>
      <c r="H45" s="41"/>
      <c r="I45" s="41"/>
      <c r="J45" s="42"/>
      <c r="K45" s="179">
        <f>IF(стаж_ОС&lt;16,стаж_ОС,MOD(стаж_ОС,10))</f>
        <v>2</v>
      </c>
      <c r="L45" s="2" t="str">
        <f>IF(K45=1,"год",IF(AND(K45&gt;1,K45&lt;5),"года","лет"))</f>
        <v>года</v>
      </c>
      <c r="M45" s="43"/>
      <c r="S45" s="370"/>
      <c r="T45" s="363"/>
    </row>
    <row r="46" spans="1:20" ht="6.75" customHeight="1">
      <c r="A46" s="48"/>
      <c r="B46" s="49"/>
      <c r="C46" s="49"/>
      <c r="D46" s="49"/>
      <c r="E46" s="49"/>
      <c r="F46" s="49"/>
      <c r="G46" s="41"/>
      <c r="H46" s="41"/>
      <c r="I46" s="41"/>
      <c r="J46" s="42"/>
      <c r="K46" s="179"/>
      <c r="M46" s="43"/>
      <c r="S46" s="370"/>
      <c r="T46" s="363"/>
    </row>
    <row r="47" spans="1:20" ht="15">
      <c r="A47" s="661" t="s">
        <v>15</v>
      </c>
      <c r="B47" s="662"/>
      <c r="C47" s="662"/>
      <c r="D47" s="204" t="s">
        <v>25</v>
      </c>
      <c r="E47" s="451">
        <f>IF(AND(катег_ОС="нет",датаПрисв&lt;&gt;0),"Внимание!_НЕТ_","")</f>
      </c>
      <c r="F47" s="452">
        <f>IF(катег_ОС="нет","","дата присвоения")</f>
      </c>
      <c r="G47" s="141"/>
      <c r="H47" s="141"/>
      <c r="I47" s="375"/>
      <c r="J47" s="20"/>
      <c r="K47" s="447">
        <f>IF(OR(катег_ОС="нет",датаПрисв=0),"",датаПрисв)</f>
      </c>
      <c r="L47" s="45" t="s">
        <v>17</v>
      </c>
      <c r="M47" s="46">
        <f ca="1">TODAY()-5*365-90</f>
        <v>42487</v>
      </c>
      <c r="N47" s="46">
        <f ca="1">TODAY()</f>
        <v>44402</v>
      </c>
      <c r="O47" s="47">
        <f>N47-5*365-40</f>
        <v>42537</v>
      </c>
      <c r="S47" s="370"/>
      <c r="T47" s="363"/>
    </row>
    <row r="48" spans="1:20" ht="4.5" customHeight="1">
      <c r="A48" s="48"/>
      <c r="B48" s="49"/>
      <c r="C48" s="49"/>
      <c r="D48" s="50"/>
      <c r="E48" s="29"/>
      <c r="F48" s="51"/>
      <c r="G48" s="51"/>
      <c r="H48" s="51"/>
      <c r="I48" s="51"/>
      <c r="J48" s="44"/>
      <c r="K48" s="448"/>
      <c r="L48" s="52"/>
      <c r="M48" s="206" t="s">
        <v>278</v>
      </c>
      <c r="N48" s="206" t="s">
        <v>279</v>
      </c>
      <c r="S48" s="370"/>
      <c r="T48" s="363"/>
    </row>
    <row r="49" spans="1:20" ht="15">
      <c r="A49" s="48" t="s">
        <v>18</v>
      </c>
      <c r="B49" s="49"/>
      <c r="C49" s="49"/>
      <c r="D49" s="203" t="s">
        <v>2</v>
      </c>
      <c r="E49" s="376">
        <f>IF(F49="","","примеч.")</f>
      </c>
      <c r="F49" s="663"/>
      <c r="G49" s="663"/>
      <c r="H49" s="663"/>
      <c r="I49" s="377"/>
      <c r="J49" s="378">
        <f>IF(E49="","",")")</f>
      </c>
      <c r="K49" s="55">
        <f>IF(I49&lt;&gt;"",F49,"")</f>
      </c>
      <c r="L49" s="54">
        <f>IF(I49&lt;&gt;"",I49,"")</f>
      </c>
      <c r="M49" s="55">
        <f>IF(I49&lt;&gt;"",J49,"")</f>
      </c>
      <c r="S49" s="370"/>
      <c r="T49" s="363"/>
    </row>
    <row r="50" spans="1:20" ht="15">
      <c r="A50" s="28"/>
      <c r="B50" s="29"/>
      <c r="C50" s="29"/>
      <c r="D50" s="29"/>
      <c r="E50" s="29"/>
      <c r="F50" s="29"/>
      <c r="G50" s="29"/>
      <c r="H50" s="29"/>
      <c r="I50" s="56"/>
      <c r="J50" s="20"/>
      <c r="L50" s="57"/>
      <c r="S50" s="370"/>
      <c r="T50" s="363"/>
    </row>
    <row r="51" spans="1:57" ht="15">
      <c r="A51" s="58" t="s">
        <v>19</v>
      </c>
      <c r="B51" s="652" t="s">
        <v>20</v>
      </c>
      <c r="C51" s="652"/>
      <c r="D51" s="652"/>
      <c r="E51" s="652"/>
      <c r="F51" s="29"/>
      <c r="G51" s="29"/>
      <c r="H51" s="29"/>
      <c r="I51" s="56"/>
      <c r="J51" s="20"/>
      <c r="K51" s="59" t="s">
        <v>5</v>
      </c>
      <c r="L51" s="59" t="s">
        <v>20</v>
      </c>
      <c r="M51" s="59" t="s">
        <v>21</v>
      </c>
      <c r="N51" s="59" t="s">
        <v>22</v>
      </c>
      <c r="O51" s="59" t="s">
        <v>23</v>
      </c>
      <c r="P51" s="59"/>
      <c r="Q51" s="59"/>
      <c r="R51" s="59"/>
      <c r="S51" s="370"/>
      <c r="T51" s="363"/>
      <c r="AE51" s="60"/>
      <c r="AF51" s="60"/>
      <c r="AG51" s="60"/>
      <c r="AH51" s="60"/>
      <c r="AI51" s="60"/>
      <c r="AJ51" s="60"/>
      <c r="AK51" s="60"/>
      <c r="AL51" s="60"/>
      <c r="AM51" s="60"/>
      <c r="AN51" s="60"/>
      <c r="AO51" s="60"/>
      <c r="AP51" s="60"/>
      <c r="AQ51" s="60"/>
      <c r="AR51" s="60"/>
      <c r="AS51" s="60"/>
      <c r="AT51" s="60"/>
      <c r="AU51" s="60"/>
      <c r="AV51" s="60"/>
      <c r="AW51" s="60"/>
      <c r="AX51" s="60"/>
      <c r="AY51" s="60"/>
      <c r="AZ51" s="60"/>
      <c r="BA51" s="60"/>
      <c r="BB51" s="60"/>
      <c r="BC51" s="60"/>
      <c r="BD51" s="60"/>
      <c r="BE51" s="60"/>
    </row>
    <row r="52" spans="1:57" ht="3" customHeight="1">
      <c r="A52" s="19"/>
      <c r="B52" s="29"/>
      <c r="C52" s="29"/>
      <c r="D52" s="29"/>
      <c r="E52" s="29"/>
      <c r="F52" s="29"/>
      <c r="G52" s="29"/>
      <c r="H52" s="56"/>
      <c r="I52" s="56"/>
      <c r="J52" s="20"/>
      <c r="K52" s="61"/>
      <c r="L52" s="61"/>
      <c r="M52" s="61"/>
      <c r="N52" s="61"/>
      <c r="O52" s="61"/>
      <c r="P52" s="61"/>
      <c r="Q52" s="61"/>
      <c r="R52" s="61"/>
      <c r="S52" s="370"/>
      <c r="T52" s="363"/>
      <c r="AE52" s="60"/>
      <c r="AF52" s="60"/>
      <c r="AG52" s="60"/>
      <c r="AH52" s="60"/>
      <c r="AI52" s="60"/>
      <c r="AJ52" s="60"/>
      <c r="AK52" s="60"/>
      <c r="AL52" s="60"/>
      <c r="AM52" s="60"/>
      <c r="AN52" s="60"/>
      <c r="AO52" s="60"/>
      <c r="AP52" s="60"/>
      <c r="AQ52" s="60"/>
      <c r="AR52" s="60"/>
      <c r="AS52" s="60"/>
      <c r="AT52" s="60"/>
      <c r="AU52" s="60"/>
      <c r="AV52" s="60"/>
      <c r="AW52" s="60"/>
      <c r="AX52" s="60"/>
      <c r="AY52" s="60"/>
      <c r="AZ52" s="60"/>
      <c r="BA52" s="60"/>
      <c r="BB52" s="60"/>
      <c r="BC52" s="60"/>
      <c r="BD52" s="60"/>
      <c r="BE52" s="60"/>
    </row>
    <row r="53" spans="1:57" ht="3" customHeight="1">
      <c r="A53" s="19"/>
      <c r="B53" s="29"/>
      <c r="C53" s="29"/>
      <c r="D53" s="29"/>
      <c r="E53" s="29"/>
      <c r="F53" s="29"/>
      <c r="G53" s="62"/>
      <c r="H53" s="62"/>
      <c r="I53" s="62"/>
      <c r="J53" s="20"/>
      <c r="K53" s="61"/>
      <c r="L53" s="61"/>
      <c r="M53" s="61"/>
      <c r="N53" s="61"/>
      <c r="O53" s="61"/>
      <c r="P53" s="61"/>
      <c r="Q53" s="61"/>
      <c r="R53" s="61"/>
      <c r="S53" s="370"/>
      <c r="T53" s="363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0"/>
      <c r="AQ53" s="60"/>
      <c r="AR53" s="60"/>
      <c r="AS53" s="60"/>
      <c r="AT53" s="60"/>
      <c r="AU53" s="60"/>
      <c r="AV53" s="60"/>
      <c r="AW53" s="60"/>
      <c r="AX53" s="60"/>
      <c r="AY53" s="60"/>
      <c r="AZ53" s="60"/>
      <c r="BA53" s="60"/>
      <c r="BB53" s="60"/>
      <c r="BC53" s="60"/>
      <c r="BD53" s="60"/>
      <c r="BE53" s="60"/>
    </row>
    <row r="54" spans="1:57" ht="12.75" customHeight="1">
      <c r="A54" s="705" t="str">
        <f>B51</f>
        <v>высшее</v>
      </c>
      <c r="B54" s="654"/>
      <c r="C54" s="654"/>
      <c r="D54" s="654"/>
      <c r="E54" s="654"/>
      <c r="F54" s="654"/>
      <c r="G54" s="654"/>
      <c r="H54" s="654"/>
      <c r="I54" s="654"/>
      <c r="J54" s="655"/>
      <c r="K54" s="63">
        <f>LEN(B54)</f>
        <v>0</v>
      </c>
      <c r="L54" s="64">
        <f>TRIM(вуз_1&amp;IF(год_вуз_1=""," ",", "&amp;год_вуз_1&amp;"г."))&amp;IF(L58="","",";  ")</f>
      </c>
      <c r="M54" s="61"/>
      <c r="N54" s="61"/>
      <c r="O54" s="61"/>
      <c r="P54" s="61"/>
      <c r="Q54" s="61"/>
      <c r="R54" s="61"/>
      <c r="S54" s="370"/>
      <c r="T54" s="363"/>
      <c r="AE54" s="60"/>
      <c r="AF54" s="60"/>
      <c r="AG54" s="60"/>
      <c r="AH54" s="60"/>
      <c r="AI54" s="60"/>
      <c r="AJ54" s="60"/>
      <c r="AK54" s="60"/>
      <c r="AL54" s="60"/>
      <c r="AM54" s="60"/>
      <c r="AN54" s="60"/>
      <c r="AO54" s="60"/>
      <c r="AP54" s="60"/>
      <c r="AQ54" s="60"/>
      <c r="AR54" s="60"/>
      <c r="AS54" s="60"/>
      <c r="AT54" s="60"/>
      <c r="AU54" s="60"/>
      <c r="AV54" s="60"/>
      <c r="AW54" s="60"/>
      <c r="AX54" s="60"/>
      <c r="AY54" s="60"/>
      <c r="AZ54" s="60"/>
      <c r="BA54" s="60"/>
      <c r="BB54" s="60"/>
      <c r="BC54" s="60"/>
      <c r="BD54" s="60"/>
      <c r="BE54" s="60"/>
    </row>
    <row r="55" spans="1:57" ht="18" customHeight="1">
      <c r="A55" s="706"/>
      <c r="B55" s="654"/>
      <c r="C55" s="654"/>
      <c r="D55" s="654"/>
      <c r="E55" s="654"/>
      <c r="F55" s="654"/>
      <c r="G55" s="654"/>
      <c r="H55" s="654"/>
      <c r="I55" s="654"/>
      <c r="J55" s="655"/>
      <c r="K55" s="5"/>
      <c r="L55" s="61"/>
      <c r="M55" s="61"/>
      <c r="N55" s="61"/>
      <c r="O55" s="61"/>
      <c r="P55" s="61"/>
      <c r="Q55" s="61"/>
      <c r="R55" s="61"/>
      <c r="S55" s="370"/>
      <c r="T55" s="363"/>
      <c r="AE55" s="60"/>
      <c r="AF55" s="60"/>
      <c r="AG55" s="60"/>
      <c r="AH55" s="60"/>
      <c r="AI55" s="60"/>
      <c r="AJ55" s="60"/>
      <c r="AK55" s="60"/>
      <c r="AL55" s="60"/>
      <c r="AM55" s="60"/>
      <c r="AN55" s="60"/>
      <c r="AO55" s="60"/>
      <c r="AP55" s="60"/>
      <c r="AQ55" s="60"/>
      <c r="AR55" s="60"/>
      <c r="AS55" s="60"/>
      <c r="AT55" s="60"/>
      <c r="AU55" s="60"/>
      <c r="AV55" s="60"/>
      <c r="AW55" s="60"/>
      <c r="AX55" s="60"/>
      <c r="AY55" s="60"/>
      <c r="AZ55" s="60"/>
      <c r="BA55" s="60"/>
      <c r="BB55" s="60"/>
      <c r="BC55" s="60"/>
      <c r="BD55" s="60"/>
      <c r="BE55" s="60"/>
    </row>
    <row r="56" spans="1:57" ht="15">
      <c r="A56" s="19"/>
      <c r="B56" s="646" t="s">
        <v>24</v>
      </c>
      <c r="C56" s="646"/>
      <c r="D56" s="646"/>
      <c r="E56" s="65"/>
      <c r="F56" s="12"/>
      <c r="G56" s="12"/>
      <c r="H56" s="12"/>
      <c r="I56" s="12"/>
      <c r="J56" s="20"/>
      <c r="K56" s="66">
        <f>IF(B56="год окончания",год+2000,6)</f>
        <v>2021</v>
      </c>
      <c r="L56" s="61"/>
      <c r="M56" s="61"/>
      <c r="N56" s="61"/>
      <c r="O56" s="61"/>
      <c r="P56" s="61"/>
      <c r="Q56" s="61"/>
      <c r="R56" s="61"/>
      <c r="S56" s="370"/>
      <c r="T56" s="363"/>
      <c r="AE56" s="60"/>
      <c r="AF56" s="60"/>
      <c r="AG56" s="60"/>
      <c r="AH56" s="60"/>
      <c r="AI56" s="60"/>
      <c r="AJ56" s="60"/>
      <c r="AK56" s="60"/>
      <c r="AL56" s="60"/>
      <c r="AM56" s="60"/>
      <c r="AN56" s="60"/>
      <c r="AO56" s="60"/>
      <c r="AP56" s="60"/>
      <c r="AQ56" s="60"/>
      <c r="AR56" s="60"/>
      <c r="AS56" s="60"/>
      <c r="AT56" s="60"/>
      <c r="AU56" s="60"/>
      <c r="AV56" s="60"/>
      <c r="AW56" s="60"/>
      <c r="AX56" s="60"/>
      <c r="AY56" s="60"/>
      <c r="AZ56" s="60"/>
      <c r="BA56" s="60"/>
      <c r="BB56" s="60"/>
      <c r="BC56" s="60"/>
      <c r="BD56" s="60"/>
      <c r="BE56" s="60"/>
    </row>
    <row r="57" spans="1:57" ht="3" customHeight="1">
      <c r="A57" s="19"/>
      <c r="B57" s="12"/>
      <c r="C57" s="12"/>
      <c r="D57" s="12"/>
      <c r="E57" s="12"/>
      <c r="F57" s="12"/>
      <c r="G57" s="12"/>
      <c r="H57" s="12"/>
      <c r="I57" s="12"/>
      <c r="J57" s="20"/>
      <c r="K57" s="5"/>
      <c r="L57" s="61"/>
      <c r="M57" s="61"/>
      <c r="N57" s="61"/>
      <c r="O57" s="61"/>
      <c r="P57" s="61"/>
      <c r="Q57" s="61"/>
      <c r="R57" s="61"/>
      <c r="S57" s="370"/>
      <c r="T57" s="363"/>
      <c r="AE57" s="60"/>
      <c r="AF57" s="60"/>
      <c r="AG57" s="60"/>
      <c r="AH57" s="60"/>
      <c r="AI57" s="60"/>
      <c r="AJ57" s="60"/>
      <c r="AK57" s="60"/>
      <c r="AL57" s="60"/>
      <c r="AM57" s="60"/>
      <c r="AN57" s="60"/>
      <c r="AO57" s="60"/>
      <c r="AP57" s="60"/>
      <c r="AQ57" s="60"/>
      <c r="AR57" s="60"/>
      <c r="AS57" s="60"/>
      <c r="AT57" s="60"/>
      <c r="AU57" s="60"/>
      <c r="AV57" s="60"/>
      <c r="AW57" s="60"/>
      <c r="AX57" s="60"/>
      <c r="AY57" s="60"/>
      <c r="AZ57" s="60"/>
      <c r="BA57" s="60"/>
      <c r="BB57" s="60"/>
      <c r="BC57" s="60"/>
      <c r="BD57" s="60"/>
      <c r="BE57" s="60"/>
    </row>
    <row r="58" spans="1:57" ht="12.75" customHeight="1">
      <c r="A58" s="647"/>
      <c r="B58" s="654"/>
      <c r="C58" s="654"/>
      <c r="D58" s="654"/>
      <c r="E58" s="654"/>
      <c r="F58" s="654"/>
      <c r="G58" s="654"/>
      <c r="H58" s="654"/>
      <c r="I58" s="654"/>
      <c r="J58" s="655"/>
      <c r="K58" s="63">
        <f>LEN(B58)</f>
        <v>0</v>
      </c>
      <c r="L58" s="64">
        <f>TRIM(вуз_2&amp;IF(год_вуз_2="","",", "&amp;год_вуз_2&amp;"г."))&amp;IF(L62="","",";  ")</f>
      </c>
      <c r="N58" s="21"/>
      <c r="O58" s="21"/>
      <c r="P58" s="67"/>
      <c r="Q58" s="67"/>
      <c r="R58" s="67"/>
      <c r="S58" s="370"/>
      <c r="T58" s="363"/>
      <c r="AE58" s="67"/>
      <c r="AF58" s="67"/>
      <c r="AG58" s="67"/>
      <c r="AH58" s="67"/>
      <c r="AI58" s="67"/>
      <c r="AJ58" s="67"/>
      <c r="AK58" s="67"/>
      <c r="AL58" s="67"/>
      <c r="AM58" s="67"/>
      <c r="AN58" s="67"/>
      <c r="AO58" s="67"/>
      <c r="AP58" s="67"/>
      <c r="AQ58" s="67"/>
      <c r="AR58" s="67"/>
      <c r="AS58" s="67"/>
      <c r="AT58" s="67"/>
      <c r="AU58" s="67"/>
      <c r="AV58" s="67"/>
      <c r="AW58" s="67"/>
      <c r="AX58" s="67"/>
      <c r="AY58" s="67"/>
      <c r="AZ58" s="67"/>
      <c r="BA58" s="67"/>
      <c r="BB58" s="67"/>
      <c r="BC58" s="67"/>
      <c r="BD58" s="67"/>
      <c r="BE58" s="67"/>
    </row>
    <row r="59" spans="1:57" ht="18" customHeight="1">
      <c r="A59" s="648"/>
      <c r="B59" s="654"/>
      <c r="C59" s="654"/>
      <c r="D59" s="654"/>
      <c r="E59" s="654"/>
      <c r="F59" s="654"/>
      <c r="G59" s="654"/>
      <c r="H59" s="654"/>
      <c r="I59" s="654"/>
      <c r="J59" s="655"/>
      <c r="K59" s="67"/>
      <c r="L59" s="67"/>
      <c r="M59" s="67"/>
      <c r="N59" s="67"/>
      <c r="O59" s="67"/>
      <c r="P59" s="67"/>
      <c r="Q59" s="67"/>
      <c r="R59" s="67"/>
      <c r="S59" s="370"/>
      <c r="T59" s="363"/>
      <c r="AE59" s="67"/>
      <c r="AF59" s="67"/>
      <c r="AG59" s="67"/>
      <c r="AH59" s="67"/>
      <c r="AI59" s="67"/>
      <c r="AJ59" s="67"/>
      <c r="AK59" s="67"/>
      <c r="AL59" s="67"/>
      <c r="AM59" s="67"/>
      <c r="AN59" s="67"/>
      <c r="AO59" s="67"/>
      <c r="AP59" s="67"/>
      <c r="AQ59" s="67"/>
      <c r="AR59" s="67"/>
      <c r="AS59" s="67"/>
      <c r="AT59" s="67"/>
      <c r="AU59" s="67"/>
      <c r="AV59" s="67"/>
      <c r="AW59" s="67"/>
      <c r="AX59" s="67"/>
      <c r="AY59" s="67"/>
      <c r="AZ59" s="67"/>
      <c r="BA59" s="67"/>
      <c r="BB59" s="67"/>
      <c r="BC59" s="67"/>
      <c r="BD59" s="67"/>
      <c r="BE59" s="67"/>
    </row>
    <row r="60" spans="1:57" ht="15">
      <c r="A60" s="19"/>
      <c r="B60" s="646" t="s">
        <v>24</v>
      </c>
      <c r="C60" s="646"/>
      <c r="D60" s="646"/>
      <c r="E60" s="65"/>
      <c r="F60" s="12"/>
      <c r="G60" s="12"/>
      <c r="H60" s="12"/>
      <c r="I60" s="12"/>
      <c r="J60" s="20"/>
      <c r="K60" s="66">
        <f>IF(B60="год окончания",год+2000,6)</f>
        <v>2021</v>
      </c>
      <c r="L60" s="61"/>
      <c r="M60" s="61"/>
      <c r="N60" s="61"/>
      <c r="O60" s="61"/>
      <c r="P60" s="61"/>
      <c r="Q60" s="61"/>
      <c r="R60" s="61"/>
      <c r="S60" s="370"/>
      <c r="T60" s="363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</row>
    <row r="61" spans="1:57" ht="2.25" customHeight="1">
      <c r="A61" s="19"/>
      <c r="B61" s="12"/>
      <c r="C61" s="12"/>
      <c r="D61" s="12"/>
      <c r="E61" s="12"/>
      <c r="F61" s="12"/>
      <c r="G61" s="12"/>
      <c r="H61" s="12"/>
      <c r="I61" s="12"/>
      <c r="J61" s="20"/>
      <c r="K61" s="5"/>
      <c r="L61" s="61"/>
      <c r="M61" s="61"/>
      <c r="N61" s="61"/>
      <c r="O61" s="61"/>
      <c r="P61" s="61"/>
      <c r="Q61" s="61"/>
      <c r="R61" s="61"/>
      <c r="S61" s="370"/>
      <c r="T61" s="363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</row>
    <row r="62" spans="1:57" ht="12.75" customHeight="1">
      <c r="A62" s="647"/>
      <c r="B62" s="654"/>
      <c r="C62" s="654"/>
      <c r="D62" s="654"/>
      <c r="E62" s="654"/>
      <c r="F62" s="654"/>
      <c r="G62" s="654"/>
      <c r="H62" s="654"/>
      <c r="I62" s="654"/>
      <c r="J62" s="655"/>
      <c r="K62" s="63">
        <f>LEN(B62)</f>
        <v>0</v>
      </c>
      <c r="L62" s="64">
        <f>TRIM(вуз_3&amp;IF(год_вуз_3="","",", "&amp;год_вуз_3&amp;"г."))</f>
      </c>
      <c r="M62" s="61"/>
      <c r="N62" s="61"/>
      <c r="O62" s="61"/>
      <c r="P62" s="61"/>
      <c r="Q62" s="61"/>
      <c r="R62" s="61"/>
      <c r="S62" s="370"/>
      <c r="T62" s="363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/>
      <c r="AR62" s="60"/>
      <c r="AS62" s="60"/>
      <c r="AT62" s="60"/>
      <c r="AU62" s="60"/>
      <c r="AV62" s="60"/>
      <c r="AW62" s="60"/>
      <c r="AX62" s="60"/>
      <c r="AY62" s="60"/>
      <c r="AZ62" s="60"/>
      <c r="BA62" s="60"/>
      <c r="BB62" s="60"/>
      <c r="BC62" s="60"/>
      <c r="BD62" s="60"/>
      <c r="BE62" s="60"/>
    </row>
    <row r="63" spans="1:57" ht="18" customHeight="1">
      <c r="A63" s="648"/>
      <c r="B63" s="654"/>
      <c r="C63" s="654"/>
      <c r="D63" s="654"/>
      <c r="E63" s="654"/>
      <c r="F63" s="654"/>
      <c r="G63" s="654"/>
      <c r="H63" s="654"/>
      <c r="I63" s="654"/>
      <c r="J63" s="655"/>
      <c r="K63" s="5"/>
      <c r="L63" s="61"/>
      <c r="M63" s="61"/>
      <c r="N63" s="61"/>
      <c r="O63" s="61"/>
      <c r="P63" s="61"/>
      <c r="Q63" s="61"/>
      <c r="R63" s="61"/>
      <c r="S63" s="370"/>
      <c r="T63" s="363"/>
      <c r="AE63" s="60"/>
      <c r="AF63" s="60"/>
      <c r="AG63" s="60"/>
      <c r="AH63" s="60"/>
      <c r="AI63" s="60"/>
      <c r="AJ63" s="60"/>
      <c r="AK63" s="60"/>
      <c r="AL63" s="60"/>
      <c r="AM63" s="60"/>
      <c r="AN63" s="60"/>
      <c r="AO63" s="60"/>
      <c r="AP63" s="60"/>
      <c r="AQ63" s="60"/>
      <c r="AR63" s="60"/>
      <c r="AS63" s="60"/>
      <c r="AT63" s="60"/>
      <c r="AU63" s="60"/>
      <c r="AV63" s="60"/>
      <c r="AW63" s="60"/>
      <c r="AX63" s="60"/>
      <c r="AY63" s="60"/>
      <c r="AZ63" s="60"/>
      <c r="BA63" s="60"/>
      <c r="BB63" s="60"/>
      <c r="BC63" s="60"/>
      <c r="BD63" s="60"/>
      <c r="BE63" s="60"/>
    </row>
    <row r="64" spans="1:57" ht="15">
      <c r="A64" s="19"/>
      <c r="B64" s="646" t="s">
        <v>24</v>
      </c>
      <c r="C64" s="646"/>
      <c r="D64" s="646"/>
      <c r="E64" s="65"/>
      <c r="F64" s="12"/>
      <c r="G64" s="12"/>
      <c r="H64" s="12"/>
      <c r="I64" s="12"/>
      <c r="J64" s="20"/>
      <c r="K64" s="66">
        <f>IF(B64="год окончания",год+2000,6)</f>
        <v>2021</v>
      </c>
      <c r="L64" s="68"/>
      <c r="M64" s="61"/>
      <c r="N64" s="61"/>
      <c r="O64" s="61"/>
      <c r="P64" s="61"/>
      <c r="Q64" s="61"/>
      <c r="R64" s="61"/>
      <c r="S64" s="370"/>
      <c r="T64" s="363"/>
      <c r="AE64" s="60"/>
      <c r="AF64" s="60"/>
      <c r="AG64" s="60"/>
      <c r="AH64" s="60"/>
      <c r="AI64" s="60"/>
      <c r="AJ64" s="60"/>
      <c r="AK64" s="60"/>
      <c r="AL64" s="60"/>
      <c r="AM64" s="60"/>
      <c r="AN64" s="60"/>
      <c r="AO64" s="60"/>
      <c r="AP64" s="60"/>
      <c r="AQ64" s="60"/>
      <c r="AR64" s="60"/>
      <c r="AS64" s="60"/>
      <c r="AT64" s="60"/>
      <c r="AU64" s="60"/>
      <c r="AV64" s="60"/>
      <c r="AW64" s="60"/>
      <c r="AX64" s="60"/>
      <c r="AY64" s="60"/>
      <c r="AZ64" s="60"/>
      <c r="BA64" s="60"/>
      <c r="BB64" s="60"/>
      <c r="BC64" s="60"/>
      <c r="BD64" s="60"/>
      <c r="BE64" s="60"/>
    </row>
    <row r="65" spans="1:57" ht="2.25" customHeight="1">
      <c r="A65" s="19"/>
      <c r="B65" s="12"/>
      <c r="C65" s="12"/>
      <c r="D65" s="12"/>
      <c r="E65" s="12"/>
      <c r="F65" s="12"/>
      <c r="G65" s="12"/>
      <c r="H65" s="12"/>
      <c r="I65" s="12"/>
      <c r="J65" s="20"/>
      <c r="K65" s="5"/>
      <c r="L65" s="61"/>
      <c r="M65" s="61"/>
      <c r="N65" s="61"/>
      <c r="O65" s="61"/>
      <c r="P65" s="61"/>
      <c r="Q65" s="61"/>
      <c r="R65" s="61"/>
      <c r="S65" s="370"/>
      <c r="T65" s="363"/>
      <c r="AE65" s="60"/>
      <c r="AF65" s="60"/>
      <c r="AG65" s="60"/>
      <c r="AH65" s="60"/>
      <c r="AI65" s="60"/>
      <c r="AJ65" s="60"/>
      <c r="AK65" s="60"/>
      <c r="AL65" s="60"/>
      <c r="AM65" s="60"/>
      <c r="AN65" s="60"/>
      <c r="AO65" s="60"/>
      <c r="AP65" s="60"/>
      <c r="AQ65" s="60"/>
      <c r="AR65" s="60"/>
      <c r="AS65" s="60"/>
      <c r="AT65" s="60"/>
      <c r="AU65" s="60"/>
      <c r="AV65" s="60"/>
      <c r="AW65" s="60"/>
      <c r="AX65" s="60"/>
      <c r="AY65" s="60"/>
      <c r="AZ65" s="60"/>
      <c r="BA65" s="60"/>
      <c r="BB65" s="60"/>
      <c r="BC65" s="60"/>
      <c r="BD65" s="60"/>
      <c r="BE65" s="60"/>
    </row>
    <row r="66" spans="1:20" ht="3" customHeight="1">
      <c r="A66" s="19"/>
      <c r="B66" s="12"/>
      <c r="C66" s="12"/>
      <c r="D66" s="12"/>
      <c r="E66" s="12"/>
      <c r="F66" s="12"/>
      <c r="G66" s="12"/>
      <c r="H66" s="12"/>
      <c r="I66" s="12"/>
      <c r="J66" s="20"/>
      <c r="K66" s="18"/>
      <c r="S66" s="370"/>
      <c r="T66" s="363"/>
    </row>
    <row r="67" spans="1:20" ht="33" customHeight="1">
      <c r="A67" s="640" t="s">
        <v>408</v>
      </c>
      <c r="B67" s="651"/>
      <c r="C67" s="651"/>
      <c r="D67" s="651"/>
      <c r="E67" s="651"/>
      <c r="F67" s="651"/>
      <c r="G67" s="651"/>
      <c r="H67" s="651"/>
      <c r="I67" s="651"/>
      <c r="J67" s="24"/>
      <c r="L67" s="315"/>
      <c r="M67" s="69"/>
      <c r="N67" s="69"/>
      <c r="O67" s="69"/>
      <c r="P67" s="69"/>
      <c r="Q67" s="69"/>
      <c r="R67" s="69"/>
      <c r="S67" s="370"/>
      <c r="T67" s="363"/>
    </row>
    <row r="68" spans="1:20" ht="2.25" customHeight="1">
      <c r="A68" s="70"/>
      <c r="B68" s="25"/>
      <c r="C68" s="25"/>
      <c r="D68" s="25"/>
      <c r="E68" s="25"/>
      <c r="F68" s="25"/>
      <c r="G68" s="25"/>
      <c r="H68" s="25"/>
      <c r="I68" s="25"/>
      <c r="J68" s="71"/>
      <c r="K68" s="25"/>
      <c r="L68" s="25"/>
      <c r="M68" s="2"/>
      <c r="N68" s="3"/>
      <c r="O68" s="69"/>
      <c r="P68" s="69"/>
      <c r="Q68" s="69"/>
      <c r="R68" s="69"/>
      <c r="S68" s="370"/>
      <c r="T68" s="363"/>
    </row>
    <row r="69" spans="1:57" ht="16.5" customHeight="1">
      <c r="A69" s="398" t="s">
        <v>713</v>
      </c>
      <c r="B69" s="12"/>
      <c r="C69" s="12"/>
      <c r="D69" s="72"/>
      <c r="E69" s="73"/>
      <c r="F69" s="74"/>
      <c r="G69" s="74"/>
      <c r="H69" s="74"/>
      <c r="I69" s="12"/>
      <c r="J69" s="20"/>
      <c r="K69" s="587" t="s">
        <v>600</v>
      </c>
      <c r="L69" s="398" t="s">
        <v>599</v>
      </c>
      <c r="M69" s="67"/>
      <c r="N69" s="67"/>
      <c r="O69" s="67"/>
      <c r="P69" s="67"/>
      <c r="Q69" s="67"/>
      <c r="R69" s="67"/>
      <c r="S69" s="370"/>
      <c r="T69" s="363"/>
      <c r="AE69" s="67"/>
      <c r="AF69" s="67"/>
      <c r="AG69" s="67"/>
      <c r="AH69" s="67"/>
      <c r="AI69" s="67"/>
      <c r="AJ69" s="67"/>
      <c r="AK69" s="67"/>
      <c r="AL69" s="67"/>
      <c r="AM69" s="67"/>
      <c r="AN69" s="67"/>
      <c r="AO69" s="67"/>
      <c r="AP69" s="67"/>
      <c r="AQ69" s="67"/>
      <c r="AR69" s="67"/>
      <c r="AS69" s="67"/>
      <c r="AT69" s="67"/>
      <c r="AU69" s="67"/>
      <c r="AV69" s="67"/>
      <c r="AW69" s="67"/>
      <c r="AX69" s="67"/>
      <c r="AY69" s="67"/>
      <c r="AZ69" s="67"/>
      <c r="BA69" s="67"/>
      <c r="BB69" s="67"/>
      <c r="BC69" s="67"/>
      <c r="BD69" s="67"/>
      <c r="BE69" s="67"/>
    </row>
    <row r="70" spans="1:57" ht="2.25" customHeight="1">
      <c r="A70" s="398"/>
      <c r="B70" s="12"/>
      <c r="C70" s="12"/>
      <c r="D70" s="72"/>
      <c r="E70" s="73"/>
      <c r="F70" s="74"/>
      <c r="G70" s="74"/>
      <c r="H70" s="74"/>
      <c r="I70" s="12"/>
      <c r="J70" s="20"/>
      <c r="L70" s="5"/>
      <c r="M70" s="67"/>
      <c r="N70" s="67"/>
      <c r="O70" s="67"/>
      <c r="P70" s="67"/>
      <c r="Q70" s="67"/>
      <c r="R70" s="67"/>
      <c r="S70" s="370"/>
      <c r="T70" s="363"/>
      <c r="AE70" s="67"/>
      <c r="AF70" s="67"/>
      <c r="AG70" s="67"/>
      <c r="AH70" s="67"/>
      <c r="AI70" s="67"/>
      <c r="AJ70" s="67"/>
      <c r="AK70" s="67"/>
      <c r="AL70" s="67"/>
      <c r="AM70" s="67"/>
      <c r="AN70" s="67"/>
      <c r="AO70" s="67"/>
      <c r="AP70" s="67"/>
      <c r="AQ70" s="67"/>
      <c r="AR70" s="67"/>
      <c r="AS70" s="67"/>
      <c r="AT70" s="67"/>
      <c r="AU70" s="67"/>
      <c r="AV70" s="67"/>
      <c r="AW70" s="67"/>
      <c r="AX70" s="67"/>
      <c r="AY70" s="67"/>
      <c r="AZ70" s="67"/>
      <c r="BA70" s="67"/>
      <c r="BB70" s="67"/>
      <c r="BC70" s="67"/>
      <c r="BD70" s="67"/>
      <c r="BE70" s="67"/>
    </row>
    <row r="71" spans="1:57" ht="18.75" customHeight="1">
      <c r="A71" s="643" t="s">
        <v>25</v>
      </c>
      <c r="B71" s="644"/>
      <c r="C71" s="644"/>
      <c r="D71" s="75"/>
      <c r="E71" s="343" t="s">
        <v>24</v>
      </c>
      <c r="F71" s="12"/>
      <c r="G71" s="76"/>
      <c r="H71" s="41">
        <f>IF(A71="нет","",IF(L71=1,"курс","г."))</f>
      </c>
      <c r="I71" s="12"/>
      <c r="J71" s="453"/>
      <c r="K71" s="66">
        <f>IF(E71&lt;&gt;"год окончания",6,год+2000)</f>
        <v>2021</v>
      </c>
      <c r="L71" s="77">
        <f>IF(E71&lt;&gt;"год окончания",1,K71-6)</f>
        <v>2015</v>
      </c>
      <c r="M71" s="2">
        <f>IF(A71=N75,""," ("&amp;A71&amp;")")</f>
      </c>
      <c r="N71" s="5"/>
      <c r="S71" s="370"/>
      <c r="T71" s="363"/>
      <c r="AE71" s="67"/>
      <c r="AF71" s="67"/>
      <c r="AG71" s="67"/>
      <c r="AH71" s="67"/>
      <c r="AI71" s="67"/>
      <c r="AJ71" s="67"/>
      <c r="AK71" s="67"/>
      <c r="AL71" s="67"/>
      <c r="AM71" s="67"/>
      <c r="AN71" s="67"/>
      <c r="AO71" s="67"/>
      <c r="AP71" s="67"/>
      <c r="AQ71" s="67"/>
      <c r="AR71" s="67"/>
      <c r="AS71" s="67"/>
      <c r="AT71" s="67"/>
      <c r="AU71" s="67"/>
      <c r="AV71" s="67"/>
      <c r="AW71" s="67"/>
      <c r="AX71" s="67"/>
      <c r="AY71" s="67"/>
      <c r="AZ71" s="67"/>
      <c r="BA71" s="67"/>
      <c r="BB71" s="67"/>
      <c r="BC71" s="67"/>
      <c r="BD71" s="67"/>
      <c r="BE71" s="67"/>
    </row>
    <row r="72" spans="1:57" ht="3.75" customHeight="1">
      <c r="A72" s="78"/>
      <c r="B72" s="75"/>
      <c r="C72" s="75"/>
      <c r="D72" s="75"/>
      <c r="E72" s="75"/>
      <c r="F72" s="75"/>
      <c r="G72" s="75"/>
      <c r="H72" s="75"/>
      <c r="I72" s="12"/>
      <c r="J72" s="453"/>
      <c r="K72" s="5"/>
      <c r="N72" s="5"/>
      <c r="S72" s="370"/>
      <c r="T72" s="363"/>
      <c r="AE72" s="67"/>
      <c r="AF72" s="67"/>
      <c r="AG72" s="67"/>
      <c r="AH72" s="67"/>
      <c r="AI72" s="67"/>
      <c r="AJ72" s="67"/>
      <c r="AK72" s="67"/>
      <c r="AL72" s="67"/>
      <c r="AM72" s="67"/>
      <c r="AN72" s="67"/>
      <c r="AO72" s="67"/>
      <c r="AP72" s="67"/>
      <c r="AQ72" s="67"/>
      <c r="AR72" s="67"/>
      <c r="AS72" s="67"/>
      <c r="AT72" s="67"/>
      <c r="AU72" s="67"/>
      <c r="AV72" s="67"/>
      <c r="AW72" s="67"/>
      <c r="AX72" s="67"/>
      <c r="AY72" s="67"/>
      <c r="AZ72" s="67"/>
      <c r="BA72" s="67"/>
      <c r="BB72" s="67"/>
      <c r="BC72" s="67"/>
      <c r="BD72" s="67"/>
      <c r="BE72" s="67"/>
    </row>
    <row r="73" spans="1:57" ht="16.5" customHeight="1">
      <c r="A73" s="19"/>
      <c r="B73" s="654"/>
      <c r="C73" s="654"/>
      <c r="D73" s="654"/>
      <c r="E73" s="654"/>
      <c r="F73" s="654"/>
      <c r="G73" s="654"/>
      <c r="H73" s="654"/>
      <c r="I73" s="654"/>
      <c r="J73" s="655"/>
      <c r="K73" s="57">
        <f>LEN(L73)</f>
        <v>0</v>
      </c>
      <c r="L73" s="79">
        <f>IF(A71="нет","",TRIM(доп_по&amp;M73))</f>
      </c>
      <c r="M73" s="79">
        <f>IF(AND(E71="год окончания",год_доп_по&gt;=L71),", "&amp;год_доп_по&amp;H71,"")</f>
      </c>
      <c r="N73" s="67"/>
      <c r="O73" s="67"/>
      <c r="P73" s="67"/>
      <c r="Q73" s="67"/>
      <c r="R73" s="67"/>
      <c r="S73" s="370"/>
      <c r="T73" s="363"/>
      <c r="AE73" s="67"/>
      <c r="AF73" s="67"/>
      <c r="AG73" s="67"/>
      <c r="AH73" s="67"/>
      <c r="AI73" s="67"/>
      <c r="AJ73" s="67"/>
      <c r="AK73" s="67"/>
      <c r="AL73" s="67"/>
      <c r="AM73" s="67"/>
      <c r="AN73" s="67"/>
      <c r="AO73" s="67"/>
      <c r="AP73" s="67"/>
      <c r="AQ73" s="67"/>
      <c r="AR73" s="67"/>
      <c r="AS73" s="67"/>
      <c r="AT73" s="67"/>
      <c r="AU73" s="67"/>
      <c r="AV73" s="67"/>
      <c r="AW73" s="67"/>
      <c r="AX73" s="67"/>
      <c r="AY73" s="67"/>
      <c r="AZ73" s="67"/>
      <c r="BA73" s="67"/>
      <c r="BB73" s="67"/>
      <c r="BC73" s="67"/>
      <c r="BD73" s="67"/>
      <c r="BE73" s="67"/>
    </row>
    <row r="74" spans="1:57" ht="16.5" customHeight="1">
      <c r="A74" s="19"/>
      <c r="B74" s="654"/>
      <c r="C74" s="654"/>
      <c r="D74" s="654"/>
      <c r="E74" s="654"/>
      <c r="F74" s="654"/>
      <c r="G74" s="654"/>
      <c r="H74" s="654"/>
      <c r="I74" s="654"/>
      <c r="J74" s="655"/>
      <c r="K74" s="80" t="s">
        <v>26</v>
      </c>
      <c r="L74" s="81" t="s">
        <v>27</v>
      </c>
      <c r="N74" s="82" t="s">
        <v>28</v>
      </c>
      <c r="O74" s="69"/>
      <c r="P74" s="69"/>
      <c r="R74" s="69"/>
      <c r="S74" s="370"/>
      <c r="T74" s="363"/>
      <c r="AE74" s="67"/>
      <c r="AF74" s="67"/>
      <c r="AG74" s="67"/>
      <c r="AH74" s="67"/>
      <c r="AI74" s="67"/>
      <c r="AJ74" s="67"/>
      <c r="AK74" s="67"/>
      <c r="AL74" s="67"/>
      <c r="AM74" s="67"/>
      <c r="AN74" s="67"/>
      <c r="AO74" s="67"/>
      <c r="AP74" s="67"/>
      <c r="AQ74" s="67"/>
      <c r="AR74" s="67"/>
      <c r="AS74" s="67"/>
      <c r="AT74" s="67"/>
      <c r="AU74" s="67"/>
      <c r="AV74" s="67"/>
      <c r="AW74" s="67"/>
      <c r="AX74" s="67"/>
      <c r="AY74" s="67"/>
      <c r="AZ74" s="67"/>
      <c r="BA74" s="67"/>
      <c r="BB74" s="67"/>
      <c r="BC74" s="67"/>
      <c r="BD74" s="67"/>
      <c r="BE74" s="67"/>
    </row>
    <row r="75" spans="1:57" ht="12.75" customHeight="1">
      <c r="A75" s="19"/>
      <c r="B75" s="654"/>
      <c r="C75" s="654"/>
      <c r="D75" s="654"/>
      <c r="E75" s="654"/>
      <c r="F75" s="654"/>
      <c r="G75" s="654"/>
      <c r="H75" s="654"/>
      <c r="I75" s="654"/>
      <c r="J75" s="655"/>
      <c r="K75" s="83"/>
      <c r="L75" s="53" t="s">
        <v>29</v>
      </c>
      <c r="N75" s="81" t="s">
        <v>25</v>
      </c>
      <c r="O75" s="69"/>
      <c r="P75" s="69"/>
      <c r="R75" s="69"/>
      <c r="S75" s="370"/>
      <c r="T75" s="363"/>
      <c r="AE75" s="67"/>
      <c r="AF75" s="67"/>
      <c r="AG75" s="67"/>
      <c r="AH75" s="67"/>
      <c r="AI75" s="67"/>
      <c r="AJ75" s="67"/>
      <c r="AK75" s="67"/>
      <c r="AL75" s="67"/>
      <c r="AM75" s="67"/>
      <c r="AN75" s="67"/>
      <c r="AO75" s="67"/>
      <c r="AP75" s="67"/>
      <c r="AQ75" s="67"/>
      <c r="AR75" s="67"/>
      <c r="AS75" s="67"/>
      <c r="AT75" s="67"/>
      <c r="AU75" s="67"/>
      <c r="AV75" s="67"/>
      <c r="AW75" s="67"/>
      <c r="AX75" s="67"/>
      <c r="AY75" s="67"/>
      <c r="AZ75" s="67"/>
      <c r="BA75" s="67"/>
      <c r="BB75" s="67"/>
      <c r="BC75" s="67"/>
      <c r="BD75" s="67"/>
      <c r="BE75" s="67"/>
    </row>
    <row r="76" spans="1:57" ht="14.25" customHeight="1">
      <c r="A76" s="84"/>
      <c r="B76" s="12"/>
      <c r="C76" s="12"/>
      <c r="D76" s="12"/>
      <c r="E76" s="12"/>
      <c r="F76" s="12"/>
      <c r="G76" s="85"/>
      <c r="H76" s="85"/>
      <c r="I76" s="85"/>
      <c r="J76" s="86"/>
      <c r="K76" s="87"/>
      <c r="L76" s="297" t="s">
        <v>30</v>
      </c>
      <c r="M76" s="27"/>
      <c r="N76" s="81" t="s">
        <v>32</v>
      </c>
      <c r="O76" s="69"/>
      <c r="P76" s="69"/>
      <c r="R76" s="69"/>
      <c r="S76" s="370"/>
      <c r="T76" s="363"/>
      <c r="AE76" s="67"/>
      <c r="AF76" s="67"/>
      <c r="AG76" s="67"/>
      <c r="AH76" s="67"/>
      <c r="AI76" s="67"/>
      <c r="AJ76" s="67"/>
      <c r="AK76" s="67"/>
      <c r="AL76" s="67"/>
      <c r="AM76" s="67"/>
      <c r="AN76" s="67"/>
      <c r="AO76" s="67"/>
      <c r="AP76" s="67"/>
      <c r="AQ76" s="67"/>
      <c r="AR76" s="67"/>
      <c r="AS76" s="67"/>
      <c r="AT76" s="67"/>
      <c r="AU76" s="67"/>
      <c r="AV76" s="67"/>
      <c r="AW76" s="67"/>
      <c r="AX76" s="67"/>
      <c r="AY76" s="67"/>
      <c r="AZ76" s="67"/>
      <c r="BA76" s="67"/>
      <c r="BB76" s="67"/>
      <c r="BC76" s="67"/>
      <c r="BD76" s="67"/>
      <c r="BE76" s="67"/>
    </row>
    <row r="77" spans="1:20" ht="15">
      <c r="A77" s="88"/>
      <c r="B77" s="89"/>
      <c r="C77" s="89"/>
      <c r="D77" s="89"/>
      <c r="E77" s="89"/>
      <c r="F77" s="89"/>
      <c r="G77" s="90"/>
      <c r="H77" s="12"/>
      <c r="I77" s="91"/>
      <c r="J77" s="92"/>
      <c r="K77" s="83"/>
      <c r="L77" s="53" t="s">
        <v>31</v>
      </c>
      <c r="M77" s="27"/>
      <c r="N77" s="81" t="s">
        <v>23</v>
      </c>
      <c r="O77" s="69"/>
      <c r="P77" s="69"/>
      <c r="R77" s="69"/>
      <c r="S77" s="370"/>
      <c r="T77" s="363"/>
    </row>
    <row r="78" spans="1:20" ht="15">
      <c r="A78" s="710" t="s">
        <v>27</v>
      </c>
      <c r="B78" s="711"/>
      <c r="C78" s="711"/>
      <c r="D78" s="711"/>
      <c r="E78" s="711"/>
      <c r="F78" s="12"/>
      <c r="G78" s="93"/>
      <c r="H78" s="94" t="str">
        <f>IF(G78&gt;=16,"да","нет")</f>
        <v>нет</v>
      </c>
      <c r="I78" s="95" t="s">
        <v>33</v>
      </c>
      <c r="J78" s="20"/>
      <c r="L78" s="53" t="s">
        <v>34</v>
      </c>
      <c r="M78" s="27"/>
      <c r="O78" s="69"/>
      <c r="P78" s="69"/>
      <c r="R78" s="69"/>
      <c r="S78" s="370"/>
      <c r="T78" s="363"/>
    </row>
    <row r="79" spans="1:20" ht="6.75" customHeight="1">
      <c r="A79" s="96"/>
      <c r="B79" s="12"/>
      <c r="C79" s="12"/>
      <c r="D79" s="29"/>
      <c r="E79" s="29"/>
      <c r="F79" s="29"/>
      <c r="G79" s="12"/>
      <c r="H79" s="29"/>
      <c r="I79" s="29"/>
      <c r="J79" s="454"/>
      <c r="S79" s="370"/>
      <c r="T79" s="363"/>
    </row>
    <row r="80" spans="1:20" ht="15">
      <c r="A80" s="28" t="s">
        <v>761</v>
      </c>
      <c r="B80" s="29"/>
      <c r="C80" s="29"/>
      <c r="D80" s="29"/>
      <c r="E80" s="29"/>
      <c r="F80" s="12"/>
      <c r="G80" s="709" t="s">
        <v>25</v>
      </c>
      <c r="H80" s="709"/>
      <c r="I80" s="29"/>
      <c r="J80" s="454"/>
      <c r="S80" s="370"/>
      <c r="T80" s="363"/>
    </row>
    <row r="81" spans="1:20" ht="15" customHeight="1">
      <c r="A81" s="720" t="s">
        <v>760</v>
      </c>
      <c r="B81" s="721"/>
      <c r="C81" s="721"/>
      <c r="D81" s="721"/>
      <c r="E81" s="721"/>
      <c r="F81" s="721"/>
      <c r="G81" s="709" t="s">
        <v>25</v>
      </c>
      <c r="H81" s="709"/>
      <c r="I81" s="29"/>
      <c r="J81" s="454"/>
      <c r="S81" s="370"/>
      <c r="T81" s="363"/>
    </row>
    <row r="82" spans="1:20" ht="9" customHeight="1">
      <c r="A82" s="720"/>
      <c r="B82" s="721"/>
      <c r="C82" s="721"/>
      <c r="D82" s="721"/>
      <c r="E82" s="721"/>
      <c r="F82" s="721"/>
      <c r="G82" s="29"/>
      <c r="H82" s="29"/>
      <c r="I82" s="29"/>
      <c r="J82" s="454"/>
      <c r="S82" s="370"/>
      <c r="T82" s="363"/>
    </row>
    <row r="83" spans="1:20" ht="15">
      <c r="A83" s="28" t="s">
        <v>35</v>
      </c>
      <c r="B83" s="29"/>
      <c r="C83" s="29"/>
      <c r="D83" s="29"/>
      <c r="E83" s="29"/>
      <c r="F83" s="12"/>
      <c r="G83" s="709" t="s">
        <v>25</v>
      </c>
      <c r="H83" s="709"/>
      <c r="I83" s="97"/>
      <c r="J83" s="98"/>
      <c r="M83" s="27"/>
      <c r="N83" s="3"/>
      <c r="O83" s="69"/>
      <c r="P83" s="69"/>
      <c r="Q83" s="69"/>
      <c r="R83" s="69"/>
      <c r="S83" s="370"/>
      <c r="T83" s="363"/>
    </row>
    <row r="84" spans="1:20" ht="15">
      <c r="A84" s="28" t="s">
        <v>36</v>
      </c>
      <c r="B84" s="29"/>
      <c r="C84" s="29"/>
      <c r="D84" s="29"/>
      <c r="E84" s="29"/>
      <c r="F84" s="12"/>
      <c r="G84" s="709" t="s">
        <v>25</v>
      </c>
      <c r="H84" s="709"/>
      <c r="I84" s="97" t="s">
        <v>37</v>
      </c>
      <c r="J84" s="99"/>
      <c r="M84" s="27"/>
      <c r="N84" s="100">
        <v>0</v>
      </c>
      <c r="O84" s="69"/>
      <c r="P84" s="69"/>
      <c r="Q84" s="69"/>
      <c r="R84" s="69"/>
      <c r="S84" s="370"/>
      <c r="T84" s="363"/>
    </row>
    <row r="85" spans="1:20" ht="13.5" hidden="1">
      <c r="A85" s="399"/>
      <c r="B85" s="455" t="s">
        <v>492</v>
      </c>
      <c r="C85" s="12"/>
      <c r="D85" s="456" t="s">
        <v>493</v>
      </c>
      <c r="E85" s="29"/>
      <c r="F85" s="29"/>
      <c r="G85" s="400" t="str">
        <f>ЭЗ!Y62</f>
        <v>нет</v>
      </c>
      <c r="H85" s="29"/>
      <c r="I85" s="457" t="s">
        <v>499</v>
      </c>
      <c r="J85" s="402"/>
      <c r="M85" s="27"/>
      <c r="N85" s="100"/>
      <c r="O85" s="69"/>
      <c r="P85" s="69"/>
      <c r="Q85" s="69"/>
      <c r="R85" s="69"/>
      <c r="S85" s="370"/>
      <c r="T85" s="363"/>
    </row>
    <row r="86" spans="1:20" ht="13.5" hidden="1">
      <c r="A86" s="399"/>
      <c r="B86" s="12"/>
      <c r="C86" s="12"/>
      <c r="D86" s="458" t="s">
        <v>494</v>
      </c>
      <c r="E86" s="51"/>
      <c r="F86" s="50"/>
      <c r="G86" s="400" t="str">
        <f>IF(AND(A71&lt;&gt;"нет",K73&lt;&gt;0),"да","нет")</f>
        <v>нет</v>
      </c>
      <c r="H86" s="12"/>
      <c r="I86" s="459" t="s">
        <v>500</v>
      </c>
      <c r="J86" s="402"/>
      <c r="M86" s="27"/>
      <c r="N86" s="100"/>
      <c r="O86" s="69"/>
      <c r="P86" s="69"/>
      <c r="Q86" s="69"/>
      <c r="R86" s="69"/>
      <c r="S86" s="370"/>
      <c r="T86" s="363"/>
    </row>
    <row r="87" spans="1:20" ht="26.25" hidden="1">
      <c r="A87" s="460"/>
      <c r="B87" s="12"/>
      <c r="C87" s="12"/>
      <c r="D87" s="461" t="s">
        <v>495</v>
      </c>
      <c r="E87" s="426"/>
      <c r="F87" s="72"/>
      <c r="G87" s="401" t="str">
        <f>IF(ЭЗ!Y455&gt;0,"да","нет")</f>
        <v>нет</v>
      </c>
      <c r="H87" s="371"/>
      <c r="I87" s="462" t="s">
        <v>470</v>
      </c>
      <c r="J87" s="403"/>
      <c r="K87" s="404" t="s">
        <v>501</v>
      </c>
      <c r="L87" s="405" t="s">
        <v>502</v>
      </c>
      <c r="M87" s="27"/>
      <c r="N87" s="11"/>
      <c r="O87" s="12"/>
      <c r="S87" s="370"/>
      <c r="T87" s="363"/>
    </row>
    <row r="88" spans="1:20" ht="17.25" hidden="1">
      <c r="A88" s="717" t="str">
        <f>IF(вывод1="да",_72ч,"")</f>
        <v>В течение одного года пройти обучение по программе повышения квалификации. 
</v>
      </c>
      <c r="B88" s="718"/>
      <c r="C88" s="718"/>
      <c r="D88" s="718"/>
      <c r="E88" s="718"/>
      <c r="F88" s="718"/>
      <c r="G88" s="718"/>
      <c r="H88" s="718"/>
      <c r="I88" s="718"/>
      <c r="J88" s="719"/>
      <c r="K88" s="449" t="str">
        <f>IF(COUNTIF(G78:H87,"да"),"нет","да")</f>
        <v>да</v>
      </c>
      <c r="L88" s="406" t="s">
        <v>503</v>
      </c>
      <c r="M88" s="27"/>
      <c r="N88" s="11"/>
      <c r="O88" s="12"/>
      <c r="S88" s="370"/>
      <c r="T88" s="363"/>
    </row>
    <row r="89" spans="1:20" ht="12.75" hidden="1">
      <c r="A89" s="717"/>
      <c r="B89" s="718"/>
      <c r="C89" s="718"/>
      <c r="D89" s="718"/>
      <c r="E89" s="718"/>
      <c r="F89" s="718"/>
      <c r="G89" s="718"/>
      <c r="H89" s="718"/>
      <c r="I89" s="718"/>
      <c r="J89" s="719"/>
      <c r="K89" s="103"/>
      <c r="M89" s="27"/>
      <c r="N89" s="11"/>
      <c r="O89" s="12"/>
      <c r="S89" s="370"/>
      <c r="T89" s="363"/>
    </row>
    <row r="90" spans="1:20" ht="6" customHeight="1">
      <c r="A90" s="463"/>
      <c r="B90" s="464"/>
      <c r="C90" s="464"/>
      <c r="D90" s="649"/>
      <c r="E90" s="649"/>
      <c r="F90" s="649"/>
      <c r="G90" s="649"/>
      <c r="H90" s="649"/>
      <c r="I90" s="649"/>
      <c r="J90" s="650"/>
      <c r="L90" s="5"/>
      <c r="M90" s="5"/>
      <c r="N90" s="104"/>
      <c r="O90" s="18"/>
      <c r="P90" s="57"/>
      <c r="Q90" s="57"/>
      <c r="R90" s="69"/>
      <c r="S90" s="370"/>
      <c r="T90" s="363"/>
    </row>
    <row r="91" spans="1:20" ht="20.25" customHeight="1">
      <c r="A91" s="707" t="s">
        <v>39</v>
      </c>
      <c r="B91" s="708"/>
      <c r="C91" s="708"/>
      <c r="D91" s="708"/>
      <c r="E91" s="708"/>
      <c r="F91" s="708"/>
      <c r="G91" s="708"/>
      <c r="H91" s="708"/>
      <c r="I91" s="708"/>
      <c r="J91" s="105"/>
      <c r="K91" s="106" t="s">
        <v>40</v>
      </c>
      <c r="M91" s="27"/>
      <c r="N91" s="104"/>
      <c r="O91" s="18"/>
      <c r="P91" s="57"/>
      <c r="Q91" s="57"/>
      <c r="R91" s="57"/>
      <c r="S91" s="370"/>
      <c r="T91" s="363"/>
    </row>
    <row r="92" spans="1:20" s="57" customFormat="1" ht="4.5" customHeight="1">
      <c r="A92" s="366"/>
      <c r="B92" s="367"/>
      <c r="C92" s="367"/>
      <c r="D92" s="367"/>
      <c r="E92" s="367"/>
      <c r="F92" s="367"/>
      <c r="G92" s="367"/>
      <c r="H92" s="367"/>
      <c r="I92" s="367"/>
      <c r="J92" s="368"/>
      <c r="K92" s="369"/>
      <c r="L92" s="114"/>
      <c r="M92" s="210"/>
      <c r="N92" s="104"/>
      <c r="O92" s="18"/>
      <c r="S92" s="370"/>
      <c r="T92" s="363"/>
    </row>
    <row r="93" spans="1:20" ht="3" customHeight="1">
      <c r="A93" s="720" t="str">
        <f>L172</f>
        <v>Наличие/получение  высшего профессионального образования в области дефектологии</v>
      </c>
      <c r="B93" s="721"/>
      <c r="C93" s="721"/>
      <c r="D93" s="721"/>
      <c r="E93" s="721"/>
      <c r="F93" s="721"/>
      <c r="G93" s="721"/>
      <c r="H93" s="721"/>
      <c r="I93" s="12"/>
      <c r="J93" s="20"/>
      <c r="K93" s="107"/>
      <c r="N93" s="11"/>
      <c r="O93" s="12"/>
      <c r="S93" s="370"/>
      <c r="T93" s="363"/>
    </row>
    <row r="94" spans="1:20" ht="15">
      <c r="A94" s="720"/>
      <c r="B94" s="721"/>
      <c r="C94" s="721"/>
      <c r="D94" s="721"/>
      <c r="E94" s="721"/>
      <c r="F94" s="721"/>
      <c r="G94" s="721"/>
      <c r="H94" s="721"/>
      <c r="I94" s="23" t="s">
        <v>25</v>
      </c>
      <c r="J94" s="108" t="str">
        <f>IF(OR(G80="да",G81="да",G85="да"),"да",рек2)</f>
        <v>нет</v>
      </c>
      <c r="K94" s="102" t="s">
        <v>42</v>
      </c>
      <c r="M94" s="103"/>
      <c r="S94" s="370"/>
      <c r="T94" s="363"/>
    </row>
    <row r="95" spans="1:20" ht="55.5" customHeight="1">
      <c r="A95" s="720"/>
      <c r="B95" s="721"/>
      <c r="C95" s="721"/>
      <c r="D95" s="721"/>
      <c r="E95" s="721"/>
      <c r="F95" s="721"/>
      <c r="G95" s="721"/>
      <c r="H95" s="721"/>
      <c r="I95" s="109"/>
      <c r="J95" s="71"/>
      <c r="K95" s="103"/>
      <c r="L95" s="598" t="s">
        <v>672</v>
      </c>
      <c r="S95" s="370"/>
      <c r="T95" s="363"/>
    </row>
    <row r="96" spans="1:20" ht="15" customHeight="1" hidden="1">
      <c r="A96" s="720" t="str">
        <f>M172</f>
        <v> ---</v>
      </c>
      <c r="B96" s="721"/>
      <c r="C96" s="721"/>
      <c r="D96" s="721"/>
      <c r="E96" s="721"/>
      <c r="F96" s="721"/>
      <c r="G96" s="721"/>
      <c r="H96" s="721"/>
      <c r="I96" s="12"/>
      <c r="J96" s="20"/>
      <c r="K96" s="103"/>
      <c r="L96" s="423" t="s">
        <v>526</v>
      </c>
      <c r="M96" s="3" t="s">
        <v>516</v>
      </c>
      <c r="N96" s="111" t="str">
        <f>IF(долж_ОС="учитель","учитель","преподаватель")</f>
        <v>преподаватель</v>
      </c>
      <c r="S96" s="370"/>
      <c r="T96" s="363"/>
    </row>
    <row r="97" spans="1:20" ht="13.5" hidden="1">
      <c r="A97" s="720"/>
      <c r="B97" s="721"/>
      <c r="C97" s="721"/>
      <c r="D97" s="721"/>
      <c r="E97" s="721"/>
      <c r="F97" s="721"/>
      <c r="G97" s="721"/>
      <c r="H97" s="721"/>
      <c r="I97" s="23" t="s">
        <v>25</v>
      </c>
      <c r="J97" s="98"/>
      <c r="K97" s="102" t="s">
        <v>44</v>
      </c>
      <c r="L97" s="424" t="s">
        <v>525</v>
      </c>
      <c r="M97" s="3" t="s">
        <v>670</v>
      </c>
      <c r="N97" s="4" t="s">
        <v>671</v>
      </c>
      <c r="O97" s="5" t="s">
        <v>673</v>
      </c>
      <c r="S97" s="370"/>
      <c r="T97" s="363"/>
    </row>
    <row r="98" spans="1:20" ht="17.25" hidden="1">
      <c r="A98" s="465" t="s">
        <v>38</v>
      </c>
      <c r="B98" s="408" t="s">
        <v>504</v>
      </c>
      <c r="C98" s="306"/>
      <c r="D98" s="306"/>
      <c r="E98" s="12"/>
      <c r="F98" s="407" t="str">
        <f>HLOOKUP(G98,$L$97:$S$98,2)</f>
        <v>да</v>
      </c>
      <c r="G98" s="416" t="s">
        <v>525</v>
      </c>
      <c r="H98" s="12"/>
      <c r="I98" s="12"/>
      <c r="J98" s="20"/>
      <c r="K98" s="18"/>
      <c r="L98" s="414" t="str">
        <f>IF(AND(J94="нет",рек3="нет"),"да","нет")</f>
        <v>да</v>
      </c>
      <c r="M98" s="414" t="str">
        <f>IF(AND(I94="да",рек3="да"),"нет","да")</f>
        <v>да</v>
      </c>
      <c r="N98" s="414" t="str">
        <f>IF(AND(J94="нет",рек3="нет"),"да","нет")</f>
        <v>да</v>
      </c>
      <c r="O98" s="414" t="str">
        <f>IF(J94="нет","да","нет")</f>
        <v>да</v>
      </c>
      <c r="S98" s="370"/>
      <c r="T98" s="363"/>
    </row>
    <row r="99" spans="1:20" ht="40.5" hidden="1">
      <c r="A99" s="717" t="str">
        <f>IF(F98="да",_дпо,"")</f>
        <v>Получить  высшее профессиональное образование в области дефектологии</v>
      </c>
      <c r="B99" s="718"/>
      <c r="C99" s="718"/>
      <c r="D99" s="718"/>
      <c r="E99" s="718"/>
      <c r="F99" s="718"/>
      <c r="G99" s="718"/>
      <c r="H99" s="718"/>
      <c r="I99" s="718"/>
      <c r="J99" s="719"/>
      <c r="K99" s="102" t="s">
        <v>45</v>
      </c>
      <c r="L99" s="415" t="s">
        <v>517</v>
      </c>
      <c r="M99" s="415" t="s">
        <v>518</v>
      </c>
      <c r="N99" s="415" t="s">
        <v>517</v>
      </c>
      <c r="S99" s="370"/>
      <c r="T99" s="363"/>
    </row>
    <row r="100" spans="1:20" ht="12.75" hidden="1">
      <c r="A100" s="717">
        <f>IF(рек3="нет",_рек3,"")</f>
      </c>
      <c r="B100" s="718"/>
      <c r="C100" s="718"/>
      <c r="D100" s="718"/>
      <c r="E100" s="718"/>
      <c r="F100" s="718"/>
      <c r="G100" s="718"/>
      <c r="H100" s="718"/>
      <c r="I100" s="718"/>
      <c r="J100" s="719"/>
      <c r="K100" s="102" t="s">
        <v>46</v>
      </c>
      <c r="M100" s="110"/>
      <c r="S100" s="370"/>
      <c r="T100" s="363"/>
    </row>
    <row r="101" spans="1:20" ht="5.25" customHeight="1">
      <c r="A101" s="19"/>
      <c r="B101" s="103"/>
      <c r="C101" s="12"/>
      <c r="D101" s="12"/>
      <c r="E101" s="12"/>
      <c r="F101" s="111"/>
      <c r="G101" s="12"/>
      <c r="H101" s="12"/>
      <c r="I101" s="12"/>
      <c r="J101" s="20"/>
      <c r="K101" s="18"/>
      <c r="L101" s="103"/>
      <c r="M101" s="112"/>
      <c r="N101" s="11"/>
      <c r="O101" s="12"/>
      <c r="P101" s="12"/>
      <c r="Q101" s="12"/>
      <c r="R101" s="12"/>
      <c r="S101" s="370"/>
      <c r="T101" s="363"/>
    </row>
    <row r="102" spans="1:20" s="57" customFormat="1" ht="13.5">
      <c r="A102" s="640" t="s">
        <v>533</v>
      </c>
      <c r="B102" s="641"/>
      <c r="C102" s="641"/>
      <c r="D102" s="641"/>
      <c r="E102" s="641"/>
      <c r="F102" s="641"/>
      <c r="G102" s="641"/>
      <c r="H102" s="641"/>
      <c r="I102" s="641"/>
      <c r="J102" s="105"/>
      <c r="M102" s="101"/>
      <c r="O102" s="18"/>
      <c r="S102" s="370"/>
      <c r="T102" s="363"/>
    </row>
    <row r="103" spans="1:20" ht="10.5" customHeight="1">
      <c r="A103" s="466"/>
      <c r="B103" s="306"/>
      <c r="C103" s="306"/>
      <c r="D103" s="306"/>
      <c r="E103" s="306"/>
      <c r="F103" s="306"/>
      <c r="G103" s="306"/>
      <c r="H103" s="306"/>
      <c r="I103" s="306"/>
      <c r="J103" s="467"/>
      <c r="L103" s="5"/>
      <c r="M103" s="5"/>
      <c r="N103" s="104"/>
      <c r="O103" s="18"/>
      <c r="P103" s="57"/>
      <c r="Q103" s="57"/>
      <c r="R103" s="69"/>
      <c r="S103" s="370"/>
      <c r="T103" s="363"/>
    </row>
    <row r="104" spans="1:20" ht="19.5" customHeight="1">
      <c r="A104" s="362" t="s">
        <v>524</v>
      </c>
      <c r="B104" s="306"/>
      <c r="C104" s="306"/>
      <c r="D104" s="306"/>
      <c r="E104" s="306"/>
      <c r="F104" s="306"/>
      <c r="G104" s="642" t="s">
        <v>25</v>
      </c>
      <c r="H104" s="642"/>
      <c r="I104" s="12"/>
      <c r="J104" s="467"/>
      <c r="K104" s="5"/>
      <c r="L104" s="5"/>
      <c r="M104" s="253"/>
      <c r="N104" s="104"/>
      <c r="O104" s="18"/>
      <c r="P104" s="57"/>
      <c r="Q104" s="57"/>
      <c r="S104" s="370"/>
      <c r="T104" s="363"/>
    </row>
    <row r="105" spans="1:20" ht="8.25" customHeight="1">
      <c r="A105" s="466"/>
      <c r="B105" s="306"/>
      <c r="C105" s="306"/>
      <c r="D105" s="306"/>
      <c r="E105" s="306">
        <f>IF(D104="да",#REF!,"")</f>
      </c>
      <c r="F105" s="306"/>
      <c r="G105" s="306"/>
      <c r="H105" s="306"/>
      <c r="I105" s="306"/>
      <c r="J105" s="467"/>
      <c r="L105" s="57"/>
      <c r="M105" s="210"/>
      <c r="N105" s="104"/>
      <c r="O105" s="18"/>
      <c r="P105" s="57"/>
      <c r="Q105" s="57"/>
      <c r="R105" s="57"/>
      <c r="S105" s="370"/>
      <c r="T105" s="363"/>
    </row>
    <row r="106" spans="1:20" ht="21" customHeight="1">
      <c r="A106" s="658" t="s">
        <v>47</v>
      </c>
      <c r="B106" s="659"/>
      <c r="C106" s="659"/>
      <c r="D106" s="659"/>
      <c r="E106" s="659"/>
      <c r="F106" s="659"/>
      <c r="G106" s="659"/>
      <c r="H106" s="659"/>
      <c r="I106" s="659"/>
      <c r="J106" s="24"/>
      <c r="K106" s="25"/>
      <c r="L106" s="103"/>
      <c r="M106" s="10"/>
      <c r="N106" s="11"/>
      <c r="O106" s="12"/>
      <c r="P106" s="12"/>
      <c r="Q106" s="12"/>
      <c r="R106" s="12"/>
      <c r="S106" s="370"/>
      <c r="T106" s="363"/>
    </row>
    <row r="107" spans="1:256" ht="3.75" customHeight="1">
      <c r="A107" s="113"/>
      <c r="B107" s="25"/>
      <c r="C107" s="25"/>
      <c r="D107" s="25"/>
      <c r="E107" s="25"/>
      <c r="F107" s="25"/>
      <c r="G107" s="25"/>
      <c r="H107" s="25"/>
      <c r="I107" s="25"/>
      <c r="J107" s="71"/>
      <c r="K107" s="25"/>
      <c r="L107" s="114"/>
      <c r="M107" s="115"/>
      <c r="N107" s="116"/>
      <c r="O107" s="57"/>
      <c r="P107" s="57"/>
      <c r="Q107" s="57"/>
      <c r="R107" s="18"/>
      <c r="S107" s="370"/>
      <c r="T107" s="363"/>
      <c r="U107" s="57"/>
      <c r="V107" s="57"/>
      <c r="W107" s="57"/>
      <c r="X107" s="57"/>
      <c r="Y107" s="57"/>
      <c r="Z107" s="57"/>
      <c r="AA107" s="57"/>
      <c r="AB107" s="57"/>
      <c r="AC107" s="57"/>
      <c r="AD107" s="57"/>
      <c r="AE107" s="57"/>
      <c r="AF107" s="57"/>
      <c r="AG107" s="57"/>
      <c r="AH107" s="57"/>
      <c r="AI107" s="57"/>
      <c r="AJ107" s="57"/>
      <c r="AK107" s="57"/>
      <c r="AL107" s="57"/>
      <c r="AM107" s="57"/>
      <c r="AN107" s="57"/>
      <c r="AO107" s="57"/>
      <c r="AP107" s="57"/>
      <c r="AQ107" s="57"/>
      <c r="AR107" s="57"/>
      <c r="AS107" s="57"/>
      <c r="AT107" s="57"/>
      <c r="AU107" s="57"/>
      <c r="AV107" s="57"/>
      <c r="AW107" s="57"/>
      <c r="AX107" s="57"/>
      <c r="AY107" s="57"/>
      <c r="AZ107" s="57"/>
      <c r="BA107" s="57"/>
      <c r="BB107" s="57"/>
      <c r="BC107" s="57"/>
      <c r="BD107" s="57"/>
      <c r="BE107" s="57"/>
      <c r="BF107" s="57"/>
      <c r="BG107" s="57"/>
      <c r="BH107" s="57"/>
      <c r="BI107" s="57"/>
      <c r="BJ107" s="57"/>
      <c r="BK107" s="57"/>
      <c r="BL107" s="57"/>
      <c r="BM107" s="57"/>
      <c r="BN107" s="57"/>
      <c r="BO107" s="57"/>
      <c r="BP107" s="57"/>
      <c r="BQ107" s="57"/>
      <c r="BR107" s="57"/>
      <c r="BS107" s="57"/>
      <c r="BT107" s="57"/>
      <c r="BU107" s="57"/>
      <c r="BV107" s="57"/>
      <c r="BW107" s="57"/>
      <c r="BX107" s="57"/>
      <c r="BY107" s="57"/>
      <c r="BZ107" s="57"/>
      <c r="CA107" s="57"/>
      <c r="CB107" s="57"/>
      <c r="CC107" s="57"/>
      <c r="CD107" s="57"/>
      <c r="CE107" s="57"/>
      <c r="CF107" s="57"/>
      <c r="CG107" s="57"/>
      <c r="CH107" s="57"/>
      <c r="CI107" s="57"/>
      <c r="CJ107" s="57"/>
      <c r="CK107" s="57"/>
      <c r="CL107" s="57"/>
      <c r="CM107" s="57"/>
      <c r="CN107" s="57"/>
      <c r="CO107" s="57"/>
      <c r="CP107" s="57"/>
      <c r="CQ107" s="57"/>
      <c r="CR107" s="57"/>
      <c r="CS107" s="57"/>
      <c r="CT107" s="57"/>
      <c r="CU107" s="57"/>
      <c r="CV107" s="57"/>
      <c r="CW107" s="57"/>
      <c r="CX107" s="57"/>
      <c r="CY107" s="57"/>
      <c r="CZ107" s="57"/>
      <c r="DA107" s="57"/>
      <c r="DB107" s="57"/>
      <c r="DC107" s="57"/>
      <c r="DD107" s="57"/>
      <c r="DE107" s="57"/>
      <c r="DF107" s="57"/>
      <c r="DG107" s="57"/>
      <c r="DH107" s="57"/>
      <c r="DI107" s="57"/>
      <c r="DJ107" s="57"/>
      <c r="DK107" s="57"/>
      <c r="DL107" s="57"/>
      <c r="DM107" s="57"/>
      <c r="DN107" s="57"/>
      <c r="DO107" s="57"/>
      <c r="DP107" s="57"/>
      <c r="DQ107" s="57"/>
      <c r="DR107" s="57"/>
      <c r="DS107" s="57"/>
      <c r="DT107" s="57"/>
      <c r="DU107" s="57"/>
      <c r="DV107" s="57"/>
      <c r="DW107" s="57"/>
      <c r="DX107" s="57"/>
      <c r="DY107" s="57"/>
      <c r="DZ107" s="57"/>
      <c r="EA107" s="57"/>
      <c r="EB107" s="57"/>
      <c r="EC107" s="57"/>
      <c r="ED107" s="57"/>
      <c r="EE107" s="57"/>
      <c r="EF107" s="57"/>
      <c r="EG107" s="57"/>
      <c r="EH107" s="57"/>
      <c r="EI107" s="57"/>
      <c r="EJ107" s="57"/>
      <c r="EK107" s="57"/>
      <c r="EL107" s="57"/>
      <c r="EM107" s="57"/>
      <c r="EN107" s="57"/>
      <c r="EO107" s="57"/>
      <c r="EP107" s="57"/>
      <c r="EQ107" s="57"/>
      <c r="ER107" s="57"/>
      <c r="ES107" s="57"/>
      <c r="ET107" s="57"/>
      <c r="EU107" s="57"/>
      <c r="EV107" s="57"/>
      <c r="EW107" s="57"/>
      <c r="EX107" s="57"/>
      <c r="EY107" s="57"/>
      <c r="EZ107" s="57"/>
      <c r="FA107" s="57"/>
      <c r="FB107" s="57"/>
      <c r="FC107" s="57"/>
      <c r="FD107" s="57"/>
      <c r="FE107" s="57"/>
      <c r="FF107" s="57"/>
      <c r="FG107" s="57"/>
      <c r="FH107" s="57"/>
      <c r="FI107" s="57"/>
      <c r="FJ107" s="57"/>
      <c r="FK107" s="57"/>
      <c r="FL107" s="57"/>
      <c r="FM107" s="57"/>
      <c r="FN107" s="57"/>
      <c r="FO107" s="57"/>
      <c r="FP107" s="57"/>
      <c r="FQ107" s="57"/>
      <c r="FR107" s="57"/>
      <c r="FS107" s="57"/>
      <c r="FT107" s="57"/>
      <c r="FU107" s="57"/>
      <c r="FV107" s="57"/>
      <c r="FW107" s="57"/>
      <c r="FX107" s="57"/>
      <c r="FY107" s="57"/>
      <c r="FZ107" s="57"/>
      <c r="GA107" s="57"/>
      <c r="GB107" s="57"/>
      <c r="GC107" s="57"/>
      <c r="GD107" s="57"/>
      <c r="GE107" s="57"/>
      <c r="GF107" s="57"/>
      <c r="GG107" s="57"/>
      <c r="GH107" s="57"/>
      <c r="GI107" s="57"/>
      <c r="GJ107" s="57"/>
      <c r="GK107" s="57"/>
      <c r="GL107" s="57"/>
      <c r="GM107" s="57"/>
      <c r="GN107" s="57"/>
      <c r="GO107" s="57"/>
      <c r="GP107" s="57"/>
      <c r="GQ107" s="57"/>
      <c r="GR107" s="57"/>
      <c r="GS107" s="57"/>
      <c r="GT107" s="57"/>
      <c r="GU107" s="57"/>
      <c r="GV107" s="57"/>
      <c r="GW107" s="57"/>
      <c r="GX107" s="57"/>
      <c r="GY107" s="57"/>
      <c r="GZ107" s="57"/>
      <c r="HA107" s="57"/>
      <c r="HB107" s="57"/>
      <c r="HC107" s="57"/>
      <c r="HD107" s="57"/>
      <c r="HE107" s="57"/>
      <c r="HF107" s="57"/>
      <c r="HG107" s="57"/>
      <c r="HH107" s="57"/>
      <c r="HI107" s="57"/>
      <c r="HJ107" s="57"/>
      <c r="HK107" s="57"/>
      <c r="HL107" s="57"/>
      <c r="HM107" s="57"/>
      <c r="HN107" s="57"/>
      <c r="HO107" s="57"/>
      <c r="HP107" s="57"/>
      <c r="HQ107" s="57"/>
      <c r="HR107" s="57"/>
      <c r="HS107" s="57"/>
      <c r="HT107" s="57"/>
      <c r="HU107" s="57"/>
      <c r="HV107" s="57"/>
      <c r="HW107" s="57"/>
      <c r="HX107" s="57"/>
      <c r="HY107" s="57"/>
      <c r="HZ107" s="57"/>
      <c r="IA107" s="57"/>
      <c r="IB107" s="57"/>
      <c r="IC107" s="57"/>
      <c r="ID107" s="57"/>
      <c r="IE107" s="57"/>
      <c r="IF107" s="57"/>
      <c r="IG107" s="57"/>
      <c r="IH107" s="57"/>
      <c r="II107" s="57"/>
      <c r="IJ107" s="57"/>
      <c r="IK107" s="57"/>
      <c r="IL107" s="57"/>
      <c r="IM107" s="57"/>
      <c r="IN107" s="57"/>
      <c r="IO107" s="57"/>
      <c r="IP107" s="57"/>
      <c r="IQ107" s="57"/>
      <c r="IR107" s="57"/>
      <c r="IS107" s="57"/>
      <c r="IT107" s="57"/>
      <c r="IU107" s="57"/>
      <c r="IV107" s="57"/>
    </row>
    <row r="108" spans="1:256" ht="13.5">
      <c r="A108" s="117" t="s">
        <v>48</v>
      </c>
      <c r="B108" s="25"/>
      <c r="C108" s="25"/>
      <c r="D108" s="25"/>
      <c r="E108" s="25"/>
      <c r="F108" s="478">
        <v>1</v>
      </c>
      <c r="G108" s="25"/>
      <c r="H108" s="25"/>
      <c r="I108" s="25"/>
      <c r="J108" s="71"/>
      <c r="K108" s="25"/>
      <c r="L108" s="114"/>
      <c r="M108" s="115"/>
      <c r="N108" s="116"/>
      <c r="O108" s="57"/>
      <c r="P108" s="57"/>
      <c r="Q108" s="57"/>
      <c r="R108" s="18"/>
      <c r="S108" s="370"/>
      <c r="T108" s="363"/>
      <c r="U108" s="57"/>
      <c r="V108" s="57"/>
      <c r="W108" s="57"/>
      <c r="X108" s="57"/>
      <c r="Y108" s="57"/>
      <c r="Z108" s="57"/>
      <c r="AA108" s="57"/>
      <c r="AB108" s="57"/>
      <c r="AC108" s="57"/>
      <c r="AD108" s="57"/>
      <c r="AE108" s="57"/>
      <c r="AF108" s="57"/>
      <c r="AG108" s="57"/>
      <c r="AH108" s="57"/>
      <c r="AI108" s="57"/>
      <c r="AJ108" s="57"/>
      <c r="AK108" s="57"/>
      <c r="AL108" s="57"/>
      <c r="AM108" s="57"/>
      <c r="AN108" s="57"/>
      <c r="AO108" s="57"/>
      <c r="AP108" s="57"/>
      <c r="AQ108" s="57"/>
      <c r="AR108" s="57"/>
      <c r="AS108" s="57"/>
      <c r="AT108" s="57"/>
      <c r="AU108" s="57"/>
      <c r="AV108" s="57"/>
      <c r="AW108" s="57"/>
      <c r="AX108" s="57"/>
      <c r="AY108" s="57"/>
      <c r="AZ108" s="57"/>
      <c r="BA108" s="57"/>
      <c r="BB108" s="57"/>
      <c r="BC108" s="57"/>
      <c r="BD108" s="57"/>
      <c r="BE108" s="57"/>
      <c r="BF108" s="57"/>
      <c r="BG108" s="57"/>
      <c r="BH108" s="57"/>
      <c r="BI108" s="57"/>
      <c r="BJ108" s="57"/>
      <c r="BK108" s="57"/>
      <c r="BL108" s="57"/>
      <c r="BM108" s="57"/>
      <c r="BN108" s="57"/>
      <c r="BO108" s="57"/>
      <c r="BP108" s="57"/>
      <c r="BQ108" s="57"/>
      <c r="BR108" s="57"/>
      <c r="BS108" s="57"/>
      <c r="BT108" s="57"/>
      <c r="BU108" s="57"/>
      <c r="BV108" s="57"/>
      <c r="BW108" s="57"/>
      <c r="BX108" s="57"/>
      <c r="BY108" s="57"/>
      <c r="BZ108" s="57"/>
      <c r="CA108" s="57"/>
      <c r="CB108" s="57"/>
      <c r="CC108" s="57"/>
      <c r="CD108" s="57"/>
      <c r="CE108" s="57"/>
      <c r="CF108" s="57"/>
      <c r="CG108" s="57"/>
      <c r="CH108" s="57"/>
      <c r="CI108" s="57"/>
      <c r="CJ108" s="57"/>
      <c r="CK108" s="57"/>
      <c r="CL108" s="57"/>
      <c r="CM108" s="57"/>
      <c r="CN108" s="57"/>
      <c r="CO108" s="57"/>
      <c r="CP108" s="57"/>
      <c r="CQ108" s="57"/>
      <c r="CR108" s="57"/>
      <c r="CS108" s="57"/>
      <c r="CT108" s="57"/>
      <c r="CU108" s="57"/>
      <c r="CV108" s="57"/>
      <c r="CW108" s="57"/>
      <c r="CX108" s="57"/>
      <c r="CY108" s="57"/>
      <c r="CZ108" s="57"/>
      <c r="DA108" s="57"/>
      <c r="DB108" s="57"/>
      <c r="DC108" s="57"/>
      <c r="DD108" s="57"/>
      <c r="DE108" s="57"/>
      <c r="DF108" s="57"/>
      <c r="DG108" s="57"/>
      <c r="DH108" s="57"/>
      <c r="DI108" s="57"/>
      <c r="DJ108" s="57"/>
      <c r="DK108" s="57"/>
      <c r="DL108" s="57"/>
      <c r="DM108" s="57"/>
      <c r="DN108" s="57"/>
      <c r="DO108" s="57"/>
      <c r="DP108" s="57"/>
      <c r="DQ108" s="57"/>
      <c r="DR108" s="57"/>
      <c r="DS108" s="57"/>
      <c r="DT108" s="57"/>
      <c r="DU108" s="57"/>
      <c r="DV108" s="57"/>
      <c r="DW108" s="57"/>
      <c r="DX108" s="57"/>
      <c r="DY108" s="57"/>
      <c r="DZ108" s="57"/>
      <c r="EA108" s="57"/>
      <c r="EB108" s="57"/>
      <c r="EC108" s="57"/>
      <c r="ED108" s="57"/>
      <c r="EE108" s="57"/>
      <c r="EF108" s="57"/>
      <c r="EG108" s="57"/>
      <c r="EH108" s="57"/>
      <c r="EI108" s="57"/>
      <c r="EJ108" s="57"/>
      <c r="EK108" s="57"/>
      <c r="EL108" s="57"/>
      <c r="EM108" s="57"/>
      <c r="EN108" s="57"/>
      <c r="EO108" s="57"/>
      <c r="EP108" s="57"/>
      <c r="EQ108" s="57"/>
      <c r="ER108" s="57"/>
      <c r="ES108" s="57"/>
      <c r="ET108" s="57"/>
      <c r="EU108" s="57"/>
      <c r="EV108" s="57"/>
      <c r="EW108" s="57"/>
      <c r="EX108" s="57"/>
      <c r="EY108" s="57"/>
      <c r="EZ108" s="57"/>
      <c r="FA108" s="57"/>
      <c r="FB108" s="57"/>
      <c r="FC108" s="57"/>
      <c r="FD108" s="57"/>
      <c r="FE108" s="57"/>
      <c r="FF108" s="57"/>
      <c r="FG108" s="57"/>
      <c r="FH108" s="57"/>
      <c r="FI108" s="57"/>
      <c r="FJ108" s="57"/>
      <c r="FK108" s="57"/>
      <c r="FL108" s="57"/>
      <c r="FM108" s="57"/>
      <c r="FN108" s="57"/>
      <c r="FO108" s="57"/>
      <c r="FP108" s="57"/>
      <c r="FQ108" s="57"/>
      <c r="FR108" s="57"/>
      <c r="FS108" s="57"/>
      <c r="FT108" s="57"/>
      <c r="FU108" s="57"/>
      <c r="FV108" s="57"/>
      <c r="FW108" s="57"/>
      <c r="FX108" s="57"/>
      <c r="FY108" s="57"/>
      <c r="FZ108" s="57"/>
      <c r="GA108" s="57"/>
      <c r="GB108" s="57"/>
      <c r="GC108" s="57"/>
      <c r="GD108" s="57"/>
      <c r="GE108" s="57"/>
      <c r="GF108" s="57"/>
      <c r="GG108" s="57"/>
      <c r="GH108" s="57"/>
      <c r="GI108" s="57"/>
      <c r="GJ108" s="57"/>
      <c r="GK108" s="57"/>
      <c r="GL108" s="57"/>
      <c r="GM108" s="57"/>
      <c r="GN108" s="57"/>
      <c r="GO108" s="57"/>
      <c r="GP108" s="57"/>
      <c r="GQ108" s="57"/>
      <c r="GR108" s="57"/>
      <c r="GS108" s="57"/>
      <c r="GT108" s="57"/>
      <c r="GU108" s="57"/>
      <c r="GV108" s="57"/>
      <c r="GW108" s="57"/>
      <c r="GX108" s="57"/>
      <c r="GY108" s="57"/>
      <c r="GZ108" s="57"/>
      <c r="HA108" s="57"/>
      <c r="HB108" s="57"/>
      <c r="HC108" s="57"/>
      <c r="HD108" s="57"/>
      <c r="HE108" s="57"/>
      <c r="HF108" s="57"/>
      <c r="HG108" s="57"/>
      <c r="HH108" s="57"/>
      <c r="HI108" s="57"/>
      <c r="HJ108" s="57"/>
      <c r="HK108" s="57"/>
      <c r="HL108" s="57"/>
      <c r="HM108" s="57"/>
      <c r="HN108" s="57"/>
      <c r="HO108" s="57"/>
      <c r="HP108" s="57"/>
      <c r="HQ108" s="57"/>
      <c r="HR108" s="57"/>
      <c r="HS108" s="57"/>
      <c r="HT108" s="57"/>
      <c r="HU108" s="57"/>
      <c r="HV108" s="57"/>
      <c r="HW108" s="57"/>
      <c r="HX108" s="57"/>
      <c r="HY108" s="57"/>
      <c r="HZ108" s="57"/>
      <c r="IA108" s="57"/>
      <c r="IB108" s="57"/>
      <c r="IC108" s="57"/>
      <c r="ID108" s="57"/>
      <c r="IE108" s="57"/>
      <c r="IF108" s="57"/>
      <c r="IG108" s="57"/>
      <c r="IH108" s="57"/>
      <c r="II108" s="57"/>
      <c r="IJ108" s="57"/>
      <c r="IK108" s="57"/>
      <c r="IL108" s="57"/>
      <c r="IM108" s="57"/>
      <c r="IN108" s="57"/>
      <c r="IO108" s="57"/>
      <c r="IP108" s="57"/>
      <c r="IQ108" s="57"/>
      <c r="IR108" s="57"/>
      <c r="IS108" s="57"/>
      <c r="IT108" s="57"/>
      <c r="IU108" s="57"/>
      <c r="IV108" s="57"/>
    </row>
    <row r="109" spans="1:20" ht="3.75" customHeight="1">
      <c r="A109" s="118"/>
      <c r="B109" s="69"/>
      <c r="C109" s="69"/>
      <c r="D109" s="69"/>
      <c r="E109" s="69"/>
      <c r="F109" s="69"/>
      <c r="G109" s="69"/>
      <c r="H109" s="69"/>
      <c r="I109" s="69"/>
      <c r="J109" s="119"/>
      <c r="K109" s="120"/>
      <c r="R109" s="12"/>
      <c r="S109" s="370"/>
      <c r="T109" s="363"/>
    </row>
    <row r="110" spans="1:20" ht="13.5">
      <c r="A110" s="121" t="s">
        <v>49</v>
      </c>
      <c r="B110" s="69"/>
      <c r="C110" s="668"/>
      <c r="D110" s="668"/>
      <c r="E110" s="668"/>
      <c r="F110" s="668"/>
      <c r="G110" s="668"/>
      <c r="H110" s="668"/>
      <c r="I110" s="668"/>
      <c r="J110" s="122"/>
      <c r="K110" s="123"/>
      <c r="L110" s="26">
        <f>IF(LEN(M110)&gt;40,N110,M110)</f>
      </c>
      <c r="M110" s="3">
        <f>PROPER(TRIM(C110))</f>
      </c>
      <c r="N110" s="4">
        <f>IF(M110="","",LEFT(M110,(FIND(" ",M110)+1))&amp;"."&amp;MID(M110,FIND(" ",M110,FIND(" ",M110)+1)+1,1)&amp;".")</f>
      </c>
      <c r="R110" s="12"/>
      <c r="S110" s="370"/>
      <c r="T110" s="363"/>
    </row>
    <row r="111" spans="1:20" ht="16.5">
      <c r="A111" s="722" t="s">
        <v>50</v>
      </c>
      <c r="B111" s="69"/>
      <c r="C111" s="669" t="s">
        <v>51</v>
      </c>
      <c r="D111" s="669"/>
      <c r="E111" s="669"/>
      <c r="F111" s="669"/>
      <c r="G111" s="669"/>
      <c r="H111" s="669"/>
      <c r="I111" s="124"/>
      <c r="J111" s="125"/>
      <c r="K111" s="126"/>
      <c r="L111" s="26"/>
      <c r="R111" s="12"/>
      <c r="S111" s="370"/>
      <c r="T111" s="363"/>
    </row>
    <row r="112" spans="1:20" ht="15.75" customHeight="1">
      <c r="A112" s="722"/>
      <c r="B112" s="127" t="s">
        <v>52</v>
      </c>
      <c r="C112" s="668"/>
      <c r="D112" s="668"/>
      <c r="E112" s="668"/>
      <c r="F112" s="668"/>
      <c r="G112" s="668"/>
      <c r="H112" s="668"/>
      <c r="I112" s="668"/>
      <c r="J112" s="122"/>
      <c r="K112" s="123"/>
      <c r="L112" s="26">
        <f>IF(LEN(M112)&gt;40,N112,M112)</f>
      </c>
      <c r="M112" s="3">
        <f>PROPER(TRIM(C112))</f>
      </c>
      <c r="N112" s="4">
        <f>IF(M112="","",LEFT(M112,(FIND(" ",M112)+1))&amp;"."&amp;MID(M112,FIND(" ",M112,FIND(" ",M112)+1)+1,1)&amp;".")</f>
      </c>
      <c r="R112" s="12"/>
      <c r="S112" s="370"/>
      <c r="T112" s="363"/>
    </row>
    <row r="113" spans="1:20" ht="16.5">
      <c r="A113" s="128"/>
      <c r="B113" s="127"/>
      <c r="C113" s="669" t="s">
        <v>51</v>
      </c>
      <c r="D113" s="669"/>
      <c r="E113" s="669"/>
      <c r="F113" s="669"/>
      <c r="G113" s="669"/>
      <c r="H113" s="669"/>
      <c r="I113" s="124"/>
      <c r="J113" s="125"/>
      <c r="K113" s="126"/>
      <c r="R113" s="12"/>
      <c r="S113" s="370"/>
      <c r="T113" s="363"/>
    </row>
    <row r="114" spans="1:20" ht="12.75" customHeight="1">
      <c r="A114" s="128"/>
      <c r="B114" s="127">
        <f>IF($F$108&gt;1,"2)","")</f>
      </c>
      <c r="C114" s="668"/>
      <c r="D114" s="668"/>
      <c r="E114" s="668"/>
      <c r="F114" s="668"/>
      <c r="G114" s="668"/>
      <c r="H114" s="668"/>
      <c r="I114" s="668"/>
      <c r="J114" s="122"/>
      <c r="K114" s="123"/>
      <c r="L114" s="26">
        <f>IF(LEN(M114)&gt;40,N114,M114)</f>
      </c>
      <c r="M114" s="3">
        <f>PROPER(TRIM(C114))</f>
      </c>
      <c r="N114" s="4">
        <f>IF(M114="","",LEFT(M114,(FIND(" ",M114)+1))&amp;"."&amp;MID(M114,FIND(" ",M114,FIND(" ",M114)+1)+1,1)&amp;".")</f>
      </c>
      <c r="R114" s="12"/>
      <c r="S114" s="370"/>
      <c r="T114" s="363"/>
    </row>
    <row r="115" spans="1:20" ht="16.5">
      <c r="A115" s="128"/>
      <c r="B115" s="127"/>
      <c r="C115" s="669" t="s">
        <v>51</v>
      </c>
      <c r="D115" s="669"/>
      <c r="E115" s="669"/>
      <c r="F115" s="669"/>
      <c r="G115" s="669"/>
      <c r="H115" s="669"/>
      <c r="I115" s="124"/>
      <c r="J115" s="125"/>
      <c r="K115" s="126"/>
      <c r="R115" s="12"/>
      <c r="S115" s="370"/>
      <c r="T115" s="363"/>
    </row>
    <row r="116" spans="1:20" ht="15.75" customHeight="1" hidden="1">
      <c r="A116" s="129"/>
      <c r="B116" s="127">
        <f>IF($F$108&gt;2,"3)","")</f>
      </c>
      <c r="C116" s="681"/>
      <c r="D116" s="681"/>
      <c r="E116" s="681"/>
      <c r="F116" s="681"/>
      <c r="G116" s="681"/>
      <c r="H116" s="681"/>
      <c r="I116" s="681"/>
      <c r="J116" s="122"/>
      <c r="K116" s="123"/>
      <c r="L116" s="26">
        <f>IF(LEN(M116)&gt;40,N116,M116)</f>
      </c>
      <c r="M116" s="3">
        <f>PROPER(TRIM(C116))</f>
      </c>
      <c r="N116" s="4">
        <f>IF(M116="","",LEFT(M116,(FIND(" ",M116)+1))&amp;"."&amp;MID(M116,FIND(" ",M116,FIND(" ",M116)+1)+1,1)&amp;".")</f>
      </c>
      <c r="R116" s="12"/>
      <c r="S116" s="370"/>
      <c r="T116" s="363"/>
    </row>
    <row r="117" spans="1:20" ht="15.75" customHeight="1" hidden="1">
      <c r="A117" s="129"/>
      <c r="B117" s="130"/>
      <c r="C117" s="723" t="s">
        <v>53</v>
      </c>
      <c r="D117" s="723"/>
      <c r="E117" s="723"/>
      <c r="F117" s="723"/>
      <c r="G117" s="723"/>
      <c r="H117" s="723"/>
      <c r="I117" s="124"/>
      <c r="J117" s="125"/>
      <c r="K117" s="126"/>
      <c r="R117" s="12"/>
      <c r="S117" s="370"/>
      <c r="T117" s="363"/>
    </row>
    <row r="118" spans="1:20" ht="4.5" customHeight="1">
      <c r="A118" s="19"/>
      <c r="B118" s="12"/>
      <c r="C118" s="12"/>
      <c r="D118" s="12"/>
      <c r="E118" s="12"/>
      <c r="F118" s="12"/>
      <c r="G118" s="12"/>
      <c r="H118" s="12"/>
      <c r="I118" s="12"/>
      <c r="J118" s="131"/>
      <c r="K118" s="18"/>
      <c r="R118" s="12"/>
      <c r="S118" s="370"/>
      <c r="T118" s="363"/>
    </row>
    <row r="119" spans="1:20" ht="15.75" customHeight="1">
      <c r="A119" s="132" t="s">
        <v>54</v>
      </c>
      <c r="B119" s="133" t="s">
        <v>55</v>
      </c>
      <c r="C119" s="482">
        <v>1</v>
      </c>
      <c r="D119" s="134" t="s">
        <v>56</v>
      </c>
      <c r="E119" s="482" t="s">
        <v>57</v>
      </c>
      <c r="F119" s="135"/>
      <c r="G119" s="136">
        <v>20</v>
      </c>
      <c r="H119" s="483">
        <v>21</v>
      </c>
      <c r="I119" s="137" t="s">
        <v>58</v>
      </c>
      <c r="J119" s="138"/>
      <c r="K119" s="3" t="str">
        <f>IF(фио_ОС&lt;&gt;""," « "&amp;'общие сведения'!C119&amp;" » "&amp;'общие сведения'!E119&amp;" 20"&amp;год&amp;" г.","« __ » ___________  20__ г.")</f>
        <v>« __ » ___________  20__ г.</v>
      </c>
      <c r="R119" s="12"/>
      <c r="S119" s="370"/>
      <c r="T119" s="363"/>
    </row>
    <row r="120" spans="1:20" ht="12.75" customHeight="1">
      <c r="A120" s="132"/>
      <c r="B120" s="133"/>
      <c r="C120" s="134"/>
      <c r="D120" s="134"/>
      <c r="E120" s="134"/>
      <c r="F120" s="134"/>
      <c r="G120" s="134"/>
      <c r="H120" s="134"/>
      <c r="I120" s="137"/>
      <c r="J120" s="138"/>
      <c r="K120" s="3"/>
      <c r="R120" s="12"/>
      <c r="S120" s="370"/>
      <c r="T120" s="363"/>
    </row>
    <row r="121" spans="1:20" ht="24" customHeight="1">
      <c r="A121" s="724" t="s">
        <v>472</v>
      </c>
      <c r="B121" s="725"/>
      <c r="C121" s="725"/>
      <c r="D121" s="725"/>
      <c r="E121" s="725"/>
      <c r="F121" s="725"/>
      <c r="G121" s="725"/>
      <c r="H121" s="725"/>
      <c r="I121" s="725"/>
      <c r="J121" s="468"/>
      <c r="K121" s="18"/>
      <c r="R121" s="12"/>
      <c r="S121" s="370"/>
      <c r="T121" s="363"/>
    </row>
    <row r="122" spans="1:20" ht="15.75" customHeight="1">
      <c r="A122" s="486"/>
      <c r="B122" s="487"/>
      <c r="C122" s="487"/>
      <c r="D122" s="488"/>
      <c r="E122" s="489">
        <f>IF(F122="","","Всего набрано аттестуемым педагогическим работником  ")</f>
      </c>
      <c r="F122" s="490">
        <f>ЭЗ!Всего</f>
      </c>
      <c r="G122" s="491">
        <f>IF(F122="","","баллов.")</f>
      </c>
      <c r="H122" s="488"/>
      <c r="I122" s="492">
        <f>IF(F122="","","(мин. П-"&amp;порог_п&amp;", В-"&amp;порог_в&amp;")")</f>
      </c>
      <c r="J122" s="390"/>
      <c r="K122" s="18"/>
      <c r="R122" s="12"/>
      <c r="S122" s="370"/>
      <c r="T122" s="363"/>
    </row>
    <row r="123" spans="1:20" ht="21.75" customHeight="1">
      <c r="A123" s="493"/>
      <c r="B123" s="494"/>
      <c r="C123" s="494"/>
      <c r="D123" s="494"/>
      <c r="E123" s="494"/>
      <c r="F123" s="495"/>
      <c r="G123" s="494"/>
      <c r="H123" s="494"/>
      <c r="I123" s="18"/>
      <c r="J123" s="496"/>
      <c r="K123" s="18"/>
      <c r="R123" s="12"/>
      <c r="S123" s="370"/>
      <c r="T123" s="363"/>
    </row>
    <row r="124" spans="1:20" ht="15" customHeight="1">
      <c r="A124" s="670">
        <f>IF(OR(фио_ОС="",F122=0),"",ЭЗ!Z83&amp;K125&amp;ЭЗ!Z84)</f>
      </c>
      <c r="B124" s="671"/>
      <c r="C124" s="671"/>
      <c r="D124" s="671"/>
      <c r="E124" s="671"/>
      <c r="F124" s="671"/>
      <c r="G124" s="671"/>
      <c r="H124" s="671"/>
      <c r="I124" s="671"/>
      <c r="J124" s="672"/>
      <c r="K124" s="18" t="str">
        <f>ЭЗ!Z82</f>
        <v>_</v>
      </c>
      <c r="R124" s="12"/>
      <c r="S124" s="370"/>
      <c r="T124" s="363"/>
    </row>
    <row r="125" spans="1:20" ht="23.25" customHeight="1">
      <c r="A125" s="670"/>
      <c r="B125" s="671"/>
      <c r="C125" s="671"/>
      <c r="D125" s="671"/>
      <c r="E125" s="671"/>
      <c r="F125" s="671"/>
      <c r="G125" s="671"/>
      <c r="H125" s="671"/>
      <c r="I125" s="671"/>
      <c r="J125" s="672"/>
      <c r="K125" s="413" t="s">
        <v>477</v>
      </c>
      <c r="L125" s="2" t="s">
        <v>514</v>
      </c>
      <c r="R125" s="12"/>
      <c r="S125" s="370"/>
      <c r="T125" s="363"/>
    </row>
    <row r="126" spans="1:20" ht="15.75" customHeight="1">
      <c r="A126" s="702">
        <f>IF(A127="","","Рекомендации: ")</f>
      </c>
      <c r="B126" s="703"/>
      <c r="C126" s="703"/>
      <c r="D126" s="703"/>
      <c r="E126" s="703"/>
      <c r="F126" s="703"/>
      <c r="G126" s="703"/>
      <c r="H126" s="703"/>
      <c r="I126" s="703"/>
      <c r="J126" s="704"/>
      <c r="K126" s="18"/>
      <c r="R126" s="12"/>
      <c r="S126" s="370"/>
      <c r="T126" s="363"/>
    </row>
    <row r="127" spans="1:20" ht="29.25" customHeight="1">
      <c r="A127" s="726">
        <f>IF(фио_ОС="","",рек_итог)</f>
      </c>
      <c r="B127" s="727"/>
      <c r="C127" s="727"/>
      <c r="D127" s="727"/>
      <c r="E127" s="727"/>
      <c r="F127" s="727"/>
      <c r="G127" s="727"/>
      <c r="H127" s="727"/>
      <c r="I127" s="727"/>
      <c r="J127" s="728"/>
      <c r="K127" s="18"/>
      <c r="R127" s="12"/>
      <c r="S127" s="370"/>
      <c r="T127" s="363"/>
    </row>
    <row r="128" spans="1:20" ht="2.25" customHeight="1">
      <c r="A128" s="497"/>
      <c r="B128" s="498"/>
      <c r="C128" s="498"/>
      <c r="D128" s="498"/>
      <c r="E128" s="498"/>
      <c r="F128" s="498"/>
      <c r="G128" s="498"/>
      <c r="H128" s="498"/>
      <c r="I128" s="498"/>
      <c r="J128" s="140"/>
      <c r="K128" s="18"/>
      <c r="R128" s="12"/>
      <c r="S128" s="370"/>
      <c r="T128" s="363"/>
    </row>
    <row r="129" spans="1:20" ht="15.75" customHeight="1">
      <c r="A129" s="713" t="str">
        <f>IF(ЭЗ!A510&lt;12,"Введите данные в ячейки, выделенные голубым и зеленым цветом","Все данные введены. Перейдите на лист ЭЗ")</f>
        <v>Введите данные в ячейки, выделенные голубым и зеленым цветом</v>
      </c>
      <c r="B129" s="714"/>
      <c r="C129" s="714"/>
      <c r="D129" s="714"/>
      <c r="E129" s="714"/>
      <c r="F129" s="714"/>
      <c r="G129" s="714"/>
      <c r="H129" s="714"/>
      <c r="I129" s="714"/>
      <c r="J129" s="715"/>
      <c r="K129" s="1"/>
      <c r="R129" s="12"/>
      <c r="S129" s="370"/>
      <c r="T129" s="363"/>
    </row>
    <row r="130" spans="1:20" ht="9" customHeight="1">
      <c r="A130" s="685"/>
      <c r="B130" s="686"/>
      <c r="C130" s="686"/>
      <c r="D130" s="686"/>
      <c r="E130" s="686"/>
      <c r="F130" s="686"/>
      <c r="G130" s="686"/>
      <c r="H130" s="686"/>
      <c r="I130" s="686"/>
      <c r="J130" s="687"/>
      <c r="K130" s="302" t="s">
        <v>59</v>
      </c>
      <c r="R130" s="12"/>
      <c r="S130" s="370"/>
      <c r="T130" s="363"/>
    </row>
    <row r="131" spans="1:20" ht="12.75" customHeight="1" hidden="1">
      <c r="A131" s="19"/>
      <c r="B131" s="141">
        <v>1</v>
      </c>
      <c r="C131" s="141">
        <v>2</v>
      </c>
      <c r="D131" s="141">
        <v>3</v>
      </c>
      <c r="E131" s="141">
        <v>4</v>
      </c>
      <c r="F131" s="141">
        <v>5</v>
      </c>
      <c r="G131" s="141">
        <v>6</v>
      </c>
      <c r="H131" s="141">
        <v>7</v>
      </c>
      <c r="I131" s="12"/>
      <c r="J131" s="20"/>
      <c r="K131" s="2"/>
      <c r="L131" s="3"/>
      <c r="M131" s="4"/>
      <c r="N131" s="5"/>
      <c r="P131" s="142"/>
      <c r="Q131" s="12"/>
      <c r="R131" s="12"/>
      <c r="S131" s="370"/>
      <c r="T131" s="363"/>
    </row>
    <row r="132" spans="1:20" ht="15.75" customHeight="1" hidden="1">
      <c r="A132" s="19">
        <v>1</v>
      </c>
      <c r="B132" s="300" t="s">
        <v>60</v>
      </c>
      <c r="C132" s="301" t="s">
        <v>61</v>
      </c>
      <c r="D132" s="302" t="s">
        <v>62</v>
      </c>
      <c r="E132" s="301" t="s">
        <v>63</v>
      </c>
      <c r="F132" s="300" t="s">
        <v>64</v>
      </c>
      <c r="G132" s="301" t="s">
        <v>65</v>
      </c>
      <c r="H132" s="300" t="s">
        <v>66</v>
      </c>
      <c r="I132" s="303"/>
      <c r="J132" s="607" t="s">
        <v>344</v>
      </c>
      <c r="K132" s="2"/>
      <c r="L132" s="3"/>
      <c r="M132" s="4"/>
      <c r="N132" s="5"/>
      <c r="P132" s="142"/>
      <c r="Q132" s="12"/>
      <c r="R132" s="12"/>
      <c r="S132" s="370"/>
      <c r="T132" s="363"/>
    </row>
    <row r="133" spans="1:20" ht="15.75" customHeight="1" hidden="1">
      <c r="A133" s="19">
        <v>2</v>
      </c>
      <c r="B133" s="300" t="s">
        <v>277</v>
      </c>
      <c r="C133" s="301" t="s">
        <v>67</v>
      </c>
      <c r="D133" s="302" t="s">
        <v>340</v>
      </c>
      <c r="E133" s="301" t="s">
        <v>68</v>
      </c>
      <c r="F133" s="300" t="s">
        <v>69</v>
      </c>
      <c r="G133" s="301" t="s">
        <v>70</v>
      </c>
      <c r="H133" s="300" t="s">
        <v>71</v>
      </c>
      <c r="I133" s="12"/>
      <c r="J133" s="20"/>
      <c r="K133" s="2"/>
      <c r="L133" s="3"/>
      <c r="M133" s="4"/>
      <c r="N133" s="5"/>
      <c r="P133" s="142"/>
      <c r="Q133" s="12"/>
      <c r="R133" s="12"/>
      <c r="S133" s="370"/>
      <c r="T133" s="363"/>
    </row>
    <row r="134" spans="1:20" ht="15.75" customHeight="1" hidden="1">
      <c r="A134" s="19">
        <v>3</v>
      </c>
      <c r="B134" s="300" t="s">
        <v>72</v>
      </c>
      <c r="C134" s="301" t="s">
        <v>73</v>
      </c>
      <c r="D134" s="302" t="s">
        <v>74</v>
      </c>
      <c r="E134" s="301" t="s">
        <v>75</v>
      </c>
      <c r="F134" s="300" t="s">
        <v>76</v>
      </c>
      <c r="G134" s="301" t="s">
        <v>77</v>
      </c>
      <c r="H134" s="300" t="s">
        <v>78</v>
      </c>
      <c r="I134" s="12"/>
      <c r="J134" s="20"/>
      <c r="K134" s="2"/>
      <c r="L134" s="3"/>
      <c r="M134" s="4"/>
      <c r="N134" s="5"/>
      <c r="P134" s="142"/>
      <c r="Q134" s="12"/>
      <c r="R134" s="12"/>
      <c r="S134" s="370"/>
      <c r="T134" s="363"/>
    </row>
    <row r="135" spans="1:20" ht="15.75" customHeight="1" hidden="1">
      <c r="A135" s="19">
        <v>4</v>
      </c>
      <c r="B135" s="300" t="s">
        <v>83</v>
      </c>
      <c r="C135" s="301" t="s">
        <v>84</v>
      </c>
      <c r="D135" s="302" t="s">
        <v>79</v>
      </c>
      <c r="E135" s="301" t="s">
        <v>80</v>
      </c>
      <c r="F135" s="300" t="s">
        <v>342</v>
      </c>
      <c r="G135" s="301" t="s">
        <v>81</v>
      </c>
      <c r="H135" s="300" t="s">
        <v>82</v>
      </c>
      <c r="I135" s="12"/>
      <c r="J135" s="20"/>
      <c r="K135" s="2"/>
      <c r="L135" s="3"/>
      <c r="M135" s="4"/>
      <c r="N135" s="5"/>
      <c r="P135" s="142"/>
      <c r="Q135" s="12"/>
      <c r="R135" s="12"/>
      <c r="S135" s="370"/>
      <c r="T135" s="363"/>
    </row>
    <row r="136" spans="1:20" ht="15.75" customHeight="1" hidden="1">
      <c r="A136" s="19">
        <v>5</v>
      </c>
      <c r="B136" s="300" t="s">
        <v>90</v>
      </c>
      <c r="C136" s="301" t="s">
        <v>91</v>
      </c>
      <c r="D136" s="302" t="s">
        <v>85</v>
      </c>
      <c r="E136" s="301" t="s">
        <v>86</v>
      </c>
      <c r="F136" s="300" t="s">
        <v>87</v>
      </c>
      <c r="G136" s="301" t="s">
        <v>88</v>
      </c>
      <c r="H136" s="300" t="s">
        <v>89</v>
      </c>
      <c r="I136" s="12"/>
      <c r="J136" s="20"/>
      <c r="K136" s="2"/>
      <c r="L136" s="3"/>
      <c r="M136" s="4"/>
      <c r="N136" s="5"/>
      <c r="P136" s="142"/>
      <c r="Q136" s="12"/>
      <c r="R136" s="12"/>
      <c r="S136" s="370"/>
      <c r="T136" s="363"/>
    </row>
    <row r="137" spans="1:20" ht="15.75" customHeight="1" hidden="1">
      <c r="A137" s="19">
        <v>6</v>
      </c>
      <c r="B137" s="300" t="s">
        <v>97</v>
      </c>
      <c r="C137" s="301" t="s">
        <v>339</v>
      </c>
      <c r="D137" s="302" t="s">
        <v>92</v>
      </c>
      <c r="E137" s="301" t="s">
        <v>93</v>
      </c>
      <c r="F137" s="300" t="s">
        <v>94</v>
      </c>
      <c r="G137" s="301" t="s">
        <v>95</v>
      </c>
      <c r="H137" s="300" t="s">
        <v>96</v>
      </c>
      <c r="I137" s="12"/>
      <c r="J137" s="20"/>
      <c r="K137" s="2"/>
      <c r="L137" s="3"/>
      <c r="M137" s="4"/>
      <c r="N137" s="5"/>
      <c r="P137" s="142"/>
      <c r="Q137" s="12"/>
      <c r="R137" s="12"/>
      <c r="S137" s="370"/>
      <c r="T137" s="363"/>
    </row>
    <row r="138" spans="1:20" ht="15.75" customHeight="1" hidden="1">
      <c r="A138" s="19">
        <v>7</v>
      </c>
      <c r="B138" s="300" t="s">
        <v>101</v>
      </c>
      <c r="C138" s="301" t="s">
        <v>102</v>
      </c>
      <c r="D138" s="302" t="s">
        <v>98</v>
      </c>
      <c r="E138" s="301" t="s">
        <v>99</v>
      </c>
      <c r="F138" s="300" t="s">
        <v>343</v>
      </c>
      <c r="G138" s="301" t="s">
        <v>106</v>
      </c>
      <c r="H138" s="300" t="s">
        <v>100</v>
      </c>
      <c r="I138" s="12"/>
      <c r="J138" s="20"/>
      <c r="K138" s="2"/>
      <c r="L138" s="3"/>
      <c r="M138" s="4"/>
      <c r="N138" s="5"/>
      <c r="P138" s="142"/>
      <c r="Q138" s="12"/>
      <c r="R138" s="12"/>
      <c r="S138" s="370"/>
      <c r="T138" s="363"/>
    </row>
    <row r="139" spans="1:20" ht="15.75" customHeight="1" hidden="1">
      <c r="A139" s="19">
        <v>8</v>
      </c>
      <c r="B139" s="300" t="s">
        <v>108</v>
      </c>
      <c r="C139" s="301" t="s">
        <v>109</v>
      </c>
      <c r="D139" s="302" t="s">
        <v>103</v>
      </c>
      <c r="E139" s="301" t="s">
        <v>104</v>
      </c>
      <c r="F139" s="300" t="s">
        <v>105</v>
      </c>
      <c r="G139" s="302" t="s">
        <v>5</v>
      </c>
      <c r="H139" s="300" t="s">
        <v>107</v>
      </c>
      <c r="I139" s="12"/>
      <c r="J139" s="20"/>
      <c r="K139" s="2"/>
      <c r="L139" s="3"/>
      <c r="M139" s="4"/>
      <c r="N139" s="5"/>
      <c r="P139" s="142"/>
      <c r="Q139" s="12"/>
      <c r="R139" s="12"/>
      <c r="S139" s="370"/>
      <c r="T139" s="363"/>
    </row>
    <row r="140" spans="1:20" ht="15.75" customHeight="1" hidden="1">
      <c r="A140" s="19">
        <v>9</v>
      </c>
      <c r="B140" s="300" t="s">
        <v>5</v>
      </c>
      <c r="C140" s="301" t="s">
        <v>112</v>
      </c>
      <c r="D140" s="302" t="s">
        <v>113</v>
      </c>
      <c r="E140" s="301" t="s">
        <v>110</v>
      </c>
      <c r="F140" s="300" t="s">
        <v>111</v>
      </c>
      <c r="G140" s="301" t="s">
        <v>5</v>
      </c>
      <c r="H140" s="302" t="s">
        <v>5</v>
      </c>
      <c r="I140" s="12"/>
      <c r="J140" s="20"/>
      <c r="K140" s="2"/>
      <c r="L140" s="3"/>
      <c r="M140" s="4"/>
      <c r="N140" s="5"/>
      <c r="P140" s="142"/>
      <c r="Q140" s="12"/>
      <c r="R140" s="12"/>
      <c r="S140" s="370"/>
      <c r="T140" s="363"/>
    </row>
    <row r="141" spans="1:20" ht="15.75" customHeight="1" hidden="1">
      <c r="A141" s="19">
        <v>10</v>
      </c>
      <c r="B141" s="300" t="s">
        <v>5</v>
      </c>
      <c r="C141" s="301" t="s">
        <v>114</v>
      </c>
      <c r="D141" s="302" t="s">
        <v>5</v>
      </c>
      <c r="E141" s="301" t="s">
        <v>341</v>
      </c>
      <c r="F141" s="302" t="s">
        <v>5</v>
      </c>
      <c r="G141" s="301" t="s">
        <v>5</v>
      </c>
      <c r="H141" s="300" t="s">
        <v>5</v>
      </c>
      <c r="I141" s="12"/>
      <c r="J141" s="20"/>
      <c r="K141" s="2"/>
      <c r="L141" s="3"/>
      <c r="M141" s="4"/>
      <c r="N141" s="5"/>
      <c r="P141" s="142"/>
      <c r="Q141" s="12"/>
      <c r="R141" s="12"/>
      <c r="S141" s="370"/>
      <c r="T141" s="363"/>
    </row>
    <row r="142" spans="1:20" ht="15.75" customHeight="1" hidden="1">
      <c r="A142" s="19">
        <v>11</v>
      </c>
      <c r="B142" s="300" t="s">
        <v>5</v>
      </c>
      <c r="C142" s="301" t="s">
        <v>115</v>
      </c>
      <c r="D142" s="302" t="s">
        <v>5</v>
      </c>
      <c r="E142" s="302" t="s">
        <v>5</v>
      </c>
      <c r="F142" s="300" t="s">
        <v>5</v>
      </c>
      <c r="G142" s="301" t="s">
        <v>5</v>
      </c>
      <c r="H142" s="300" t="s">
        <v>5</v>
      </c>
      <c r="I142" s="12"/>
      <c r="J142" s="20"/>
      <c r="K142" s="2"/>
      <c r="L142" s="3"/>
      <c r="M142" s="4"/>
      <c r="N142" s="5"/>
      <c r="P142" s="142"/>
      <c r="Q142" s="12"/>
      <c r="R142" s="12"/>
      <c r="S142" s="370"/>
      <c r="T142" s="363"/>
    </row>
    <row r="143" spans="1:20" ht="15.75" customHeight="1" hidden="1">
      <c r="A143" s="19">
        <v>12</v>
      </c>
      <c r="B143" s="300" t="s">
        <v>5</v>
      </c>
      <c r="C143" s="301" t="s">
        <v>116</v>
      </c>
      <c r="D143" s="302" t="s">
        <v>5</v>
      </c>
      <c r="E143" s="301" t="s">
        <v>5</v>
      </c>
      <c r="F143" s="300" t="s">
        <v>5</v>
      </c>
      <c r="G143" s="301" t="s">
        <v>5</v>
      </c>
      <c r="H143" s="300" t="s">
        <v>5</v>
      </c>
      <c r="I143" s="12"/>
      <c r="J143" s="20"/>
      <c r="K143" s="2"/>
      <c r="L143" s="3"/>
      <c r="M143" s="4"/>
      <c r="N143" s="5"/>
      <c r="P143" s="142"/>
      <c r="Q143" s="12"/>
      <c r="R143" s="12"/>
      <c r="S143" s="370"/>
      <c r="T143" s="363"/>
    </row>
    <row r="144" spans="1:20" ht="15.75" customHeight="1" hidden="1">
      <c r="A144" s="608" t="s">
        <v>5</v>
      </c>
      <c r="B144" s="143" t="s">
        <v>5</v>
      </c>
      <c r="C144" s="143" t="s">
        <v>5</v>
      </c>
      <c r="D144" s="143" t="s">
        <v>5</v>
      </c>
      <c r="E144" s="143" t="s">
        <v>5</v>
      </c>
      <c r="F144" s="143" t="s">
        <v>5</v>
      </c>
      <c r="G144" s="143" t="s">
        <v>5</v>
      </c>
      <c r="H144" s="143" t="s">
        <v>5</v>
      </c>
      <c r="I144" s="143" t="s">
        <v>5</v>
      </c>
      <c r="J144" s="20"/>
      <c r="K144" s="2"/>
      <c r="L144" s="3"/>
      <c r="M144" s="4"/>
      <c r="N144" s="5"/>
      <c r="P144" s="142"/>
      <c r="Q144" s="12"/>
      <c r="R144" s="12"/>
      <c r="S144" s="370"/>
      <c r="T144" s="363"/>
    </row>
    <row r="145" spans="1:20" ht="12.75" customHeight="1" hidden="1">
      <c r="A145" s="608" t="s">
        <v>5</v>
      </c>
      <c r="B145" s="143" t="s">
        <v>5</v>
      </c>
      <c r="C145" s="143" t="s">
        <v>5</v>
      </c>
      <c r="D145" s="143" t="s">
        <v>5</v>
      </c>
      <c r="E145" s="143" t="s">
        <v>5</v>
      </c>
      <c r="F145" s="143" t="s">
        <v>5</v>
      </c>
      <c r="G145" s="143" t="s">
        <v>5</v>
      </c>
      <c r="H145" s="143" t="s">
        <v>5</v>
      </c>
      <c r="I145" s="143" t="s">
        <v>5</v>
      </c>
      <c r="J145" s="20"/>
      <c r="K145" s="2"/>
      <c r="L145" s="3"/>
      <c r="M145" s="4"/>
      <c r="N145" s="5"/>
      <c r="P145" s="142"/>
      <c r="Q145" s="12"/>
      <c r="R145" s="12"/>
      <c r="S145" s="370"/>
      <c r="T145" s="363"/>
    </row>
    <row r="146" spans="1:20" ht="12.75" customHeight="1" hidden="1">
      <c r="A146" s="608" t="s">
        <v>5</v>
      </c>
      <c r="B146" s="143" t="s">
        <v>5</v>
      </c>
      <c r="C146" s="143" t="s">
        <v>5</v>
      </c>
      <c r="D146" s="143" t="s">
        <v>5</v>
      </c>
      <c r="E146" s="143" t="s">
        <v>5</v>
      </c>
      <c r="F146" s="143" t="s">
        <v>5</v>
      </c>
      <c r="G146" s="143" t="s">
        <v>5</v>
      </c>
      <c r="H146" s="143" t="s">
        <v>5</v>
      </c>
      <c r="I146" s="143" t="s">
        <v>5</v>
      </c>
      <c r="J146" s="20"/>
      <c r="K146" s="18"/>
      <c r="R146" s="12"/>
      <c r="S146" s="370"/>
      <c r="T146" s="363"/>
    </row>
    <row r="147" spans="1:20" ht="4.5" customHeight="1">
      <c r="A147" s="19"/>
      <c r="B147" s="12"/>
      <c r="C147" s="143"/>
      <c r="D147" s="143"/>
      <c r="E147" s="143"/>
      <c r="F147" s="12"/>
      <c r="G147" s="12"/>
      <c r="H147" s="12"/>
      <c r="I147" s="12"/>
      <c r="J147" s="20"/>
      <c r="K147" s="18"/>
      <c r="R147" s="12"/>
      <c r="S147" s="370"/>
      <c r="T147" s="363"/>
    </row>
    <row r="148" spans="1:256" ht="19.5" customHeight="1">
      <c r="A148" s="742" t="s">
        <v>117</v>
      </c>
      <c r="B148" s="743"/>
      <c r="C148" s="743"/>
      <c r="D148" s="743"/>
      <c r="E148" s="743"/>
      <c r="F148" s="743"/>
      <c r="G148" s="743"/>
      <c r="H148" s="743"/>
      <c r="I148" s="743"/>
      <c r="J148" s="744"/>
      <c r="K148" s="144"/>
      <c r="L148" s="145"/>
      <c r="M148" s="146"/>
      <c r="N148" s="147"/>
      <c r="O148" s="148"/>
      <c r="P148" s="148"/>
      <c r="Q148" s="148"/>
      <c r="R148" s="149"/>
      <c r="S148" s="370"/>
      <c r="T148" s="363"/>
      <c r="U148" s="148"/>
      <c r="V148" s="148"/>
      <c r="W148" s="148"/>
      <c r="X148" s="148"/>
      <c r="Y148" s="148"/>
      <c r="Z148" s="148"/>
      <c r="AA148" s="148"/>
      <c r="AB148" s="148"/>
      <c r="AC148" s="148"/>
      <c r="AD148" s="148"/>
      <c r="AE148" s="148"/>
      <c r="AF148" s="148"/>
      <c r="AG148" s="148"/>
      <c r="AH148" s="148"/>
      <c r="AI148" s="148"/>
      <c r="AJ148" s="148"/>
      <c r="AK148" s="148"/>
      <c r="AL148" s="148"/>
      <c r="AM148" s="148"/>
      <c r="AN148" s="148"/>
      <c r="AO148" s="148"/>
      <c r="AP148" s="148"/>
      <c r="AQ148" s="148"/>
      <c r="AR148" s="148"/>
      <c r="AS148" s="148"/>
      <c r="AT148" s="148"/>
      <c r="AU148" s="148"/>
      <c r="AV148" s="148"/>
      <c r="AW148" s="148"/>
      <c r="AX148" s="148"/>
      <c r="AY148" s="148"/>
      <c r="AZ148" s="148"/>
      <c r="BA148" s="148"/>
      <c r="BB148" s="148"/>
      <c r="BC148" s="148"/>
      <c r="BD148" s="148"/>
      <c r="BE148" s="148"/>
      <c r="BF148" s="148"/>
      <c r="BG148" s="148"/>
      <c r="BH148" s="148"/>
      <c r="BI148" s="148"/>
      <c r="BJ148" s="148"/>
      <c r="BK148" s="148"/>
      <c r="BL148" s="148"/>
      <c r="BM148" s="148"/>
      <c r="BN148" s="148"/>
      <c r="BO148" s="148"/>
      <c r="BP148" s="148"/>
      <c r="BQ148" s="148"/>
      <c r="BR148" s="148"/>
      <c r="BS148" s="148"/>
      <c r="BT148" s="148"/>
      <c r="BU148" s="148"/>
      <c r="BV148" s="148"/>
      <c r="BW148" s="148"/>
      <c r="BX148" s="148"/>
      <c r="BY148" s="148"/>
      <c r="BZ148" s="148"/>
      <c r="CA148" s="148"/>
      <c r="CB148" s="148"/>
      <c r="CC148" s="148"/>
      <c r="CD148" s="148"/>
      <c r="CE148" s="148"/>
      <c r="CF148" s="148"/>
      <c r="CG148" s="148"/>
      <c r="CH148" s="148"/>
      <c r="CI148" s="148"/>
      <c r="CJ148" s="148"/>
      <c r="CK148" s="148"/>
      <c r="CL148" s="148"/>
      <c r="CM148" s="148"/>
      <c r="CN148" s="148"/>
      <c r="CO148" s="148"/>
      <c r="CP148" s="148"/>
      <c r="CQ148" s="148"/>
      <c r="CR148" s="148"/>
      <c r="CS148" s="148"/>
      <c r="CT148" s="148"/>
      <c r="CU148" s="148"/>
      <c r="CV148" s="148"/>
      <c r="CW148" s="148"/>
      <c r="CX148" s="148"/>
      <c r="CY148" s="148"/>
      <c r="CZ148" s="148"/>
      <c r="DA148" s="148"/>
      <c r="DB148" s="148"/>
      <c r="DC148" s="148"/>
      <c r="DD148" s="148"/>
      <c r="DE148" s="148"/>
      <c r="DF148" s="148"/>
      <c r="DG148" s="148"/>
      <c r="DH148" s="148"/>
      <c r="DI148" s="148"/>
      <c r="DJ148" s="148"/>
      <c r="DK148" s="148"/>
      <c r="DL148" s="148"/>
      <c r="DM148" s="148"/>
      <c r="DN148" s="148"/>
      <c r="DO148" s="148"/>
      <c r="DP148" s="148"/>
      <c r="DQ148" s="148"/>
      <c r="DR148" s="148"/>
      <c r="DS148" s="148"/>
      <c r="DT148" s="148"/>
      <c r="DU148" s="148"/>
      <c r="DV148" s="148"/>
      <c r="DW148" s="148"/>
      <c r="DX148" s="148"/>
      <c r="DY148" s="148"/>
      <c r="DZ148" s="148"/>
      <c r="EA148" s="148"/>
      <c r="EB148" s="148"/>
      <c r="EC148" s="148"/>
      <c r="ED148" s="148"/>
      <c r="EE148" s="148"/>
      <c r="EF148" s="148"/>
      <c r="EG148" s="148"/>
      <c r="EH148" s="148"/>
      <c r="EI148" s="148"/>
      <c r="EJ148" s="148"/>
      <c r="EK148" s="148"/>
      <c r="EL148" s="148"/>
      <c r="EM148" s="148"/>
      <c r="EN148" s="148"/>
      <c r="EO148" s="148"/>
      <c r="EP148" s="148"/>
      <c r="EQ148" s="148"/>
      <c r="ER148" s="148"/>
      <c r="ES148" s="148"/>
      <c r="ET148" s="148"/>
      <c r="EU148" s="148"/>
      <c r="EV148" s="148"/>
      <c r="EW148" s="148"/>
      <c r="EX148" s="148"/>
      <c r="EY148" s="148"/>
      <c r="EZ148" s="148"/>
      <c r="FA148" s="148"/>
      <c r="FB148" s="148"/>
      <c r="FC148" s="148"/>
      <c r="FD148" s="148"/>
      <c r="FE148" s="148"/>
      <c r="FF148" s="148"/>
      <c r="FG148" s="148"/>
      <c r="FH148" s="148"/>
      <c r="FI148" s="148"/>
      <c r="FJ148" s="148"/>
      <c r="FK148" s="148"/>
      <c r="FL148" s="148"/>
      <c r="FM148" s="148"/>
      <c r="FN148" s="148"/>
      <c r="FO148" s="148"/>
      <c r="FP148" s="148"/>
      <c r="FQ148" s="148"/>
      <c r="FR148" s="148"/>
      <c r="FS148" s="148"/>
      <c r="FT148" s="148"/>
      <c r="FU148" s="148"/>
      <c r="FV148" s="148"/>
      <c r="FW148" s="148"/>
      <c r="FX148" s="148"/>
      <c r="FY148" s="148"/>
      <c r="FZ148" s="148"/>
      <c r="GA148" s="148"/>
      <c r="GB148" s="148"/>
      <c r="GC148" s="148"/>
      <c r="GD148" s="148"/>
      <c r="GE148" s="148"/>
      <c r="GF148" s="148"/>
      <c r="GG148" s="148"/>
      <c r="GH148" s="148"/>
      <c r="GI148" s="148"/>
      <c r="GJ148" s="148"/>
      <c r="GK148" s="148"/>
      <c r="GL148" s="148"/>
      <c r="GM148" s="148"/>
      <c r="GN148" s="148"/>
      <c r="GO148" s="148"/>
      <c r="GP148" s="148"/>
      <c r="GQ148" s="148"/>
      <c r="GR148" s="148"/>
      <c r="GS148" s="148"/>
      <c r="GT148" s="148"/>
      <c r="GU148" s="148"/>
      <c r="GV148" s="148"/>
      <c r="GW148" s="148"/>
      <c r="GX148" s="148"/>
      <c r="GY148" s="148"/>
      <c r="GZ148" s="148"/>
      <c r="HA148" s="148"/>
      <c r="HB148" s="148"/>
      <c r="HC148" s="148"/>
      <c r="HD148" s="148"/>
      <c r="HE148" s="148"/>
      <c r="HF148" s="148"/>
      <c r="HG148" s="148"/>
      <c r="HH148" s="148"/>
      <c r="HI148" s="148"/>
      <c r="HJ148" s="148"/>
      <c r="HK148" s="148"/>
      <c r="HL148" s="148"/>
      <c r="HM148" s="148"/>
      <c r="HN148" s="148"/>
      <c r="HO148" s="148"/>
      <c r="HP148" s="148"/>
      <c r="HQ148" s="148"/>
      <c r="HR148" s="148"/>
      <c r="HS148" s="148"/>
      <c r="HT148" s="148"/>
      <c r="HU148" s="148"/>
      <c r="HV148" s="148"/>
      <c r="HW148" s="148"/>
      <c r="HX148" s="148"/>
      <c r="HY148" s="148"/>
      <c r="HZ148" s="148"/>
      <c r="IA148" s="148"/>
      <c r="IB148" s="148"/>
      <c r="IC148" s="148"/>
      <c r="ID148" s="148"/>
      <c r="IE148" s="148"/>
      <c r="IF148" s="148"/>
      <c r="IG148" s="148"/>
      <c r="IH148" s="148"/>
      <c r="II148" s="148"/>
      <c r="IJ148" s="148"/>
      <c r="IK148" s="148"/>
      <c r="IL148" s="148"/>
      <c r="IM148" s="148"/>
      <c r="IN148" s="148"/>
      <c r="IO148" s="148"/>
      <c r="IP148" s="148"/>
      <c r="IQ148" s="148"/>
      <c r="IR148" s="148"/>
      <c r="IS148" s="148"/>
      <c r="IT148" s="148"/>
      <c r="IU148" s="148"/>
      <c r="IV148" s="148"/>
    </row>
    <row r="149" spans="1:256" s="57" customFormat="1" ht="4.5" customHeight="1">
      <c r="A149" s="19"/>
      <c r="B149" s="12"/>
      <c r="C149" s="12"/>
      <c r="D149" s="12"/>
      <c r="E149" s="12"/>
      <c r="F149" s="12"/>
      <c r="G149" s="12"/>
      <c r="H149" s="12"/>
      <c r="I149" s="12"/>
      <c r="J149" s="20"/>
      <c r="K149" s="18"/>
      <c r="L149" s="145"/>
      <c r="M149" s="3"/>
      <c r="N149" s="4"/>
      <c r="O149" s="5"/>
      <c r="P149" s="5"/>
      <c r="Q149" s="5"/>
      <c r="R149" s="12"/>
      <c r="S149" s="370"/>
      <c r="T149" s="363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  <c r="CT149" s="5"/>
      <c r="CU149" s="5"/>
      <c r="CV149" s="5"/>
      <c r="CW149" s="5"/>
      <c r="CX149" s="5"/>
      <c r="CY149" s="5"/>
      <c r="CZ149" s="5"/>
      <c r="DA149" s="5"/>
      <c r="DB149" s="5"/>
      <c r="DC149" s="5"/>
      <c r="DD149" s="5"/>
      <c r="DE149" s="5"/>
      <c r="DF149" s="5"/>
      <c r="DG149" s="5"/>
      <c r="DH149" s="5"/>
      <c r="DI149" s="5"/>
      <c r="DJ149" s="5"/>
      <c r="DK149" s="5"/>
      <c r="DL149" s="5"/>
      <c r="DM149" s="5"/>
      <c r="DN149" s="5"/>
      <c r="DO149" s="5"/>
      <c r="DP149" s="5"/>
      <c r="DQ149" s="5"/>
      <c r="DR149" s="5"/>
      <c r="DS149" s="5"/>
      <c r="DT149" s="5"/>
      <c r="DU149" s="5"/>
      <c r="DV149" s="5"/>
      <c r="DW149" s="5"/>
      <c r="DX149" s="5"/>
      <c r="DY149" s="5"/>
      <c r="DZ149" s="5"/>
      <c r="EA149" s="5"/>
      <c r="EB149" s="5"/>
      <c r="EC149" s="5"/>
      <c r="ED149" s="5"/>
      <c r="EE149" s="5"/>
      <c r="EF149" s="5"/>
      <c r="EG149" s="5"/>
      <c r="EH149" s="5"/>
      <c r="EI149" s="5"/>
      <c r="EJ149" s="5"/>
      <c r="EK149" s="5"/>
      <c r="EL149" s="5"/>
      <c r="EM149" s="5"/>
      <c r="EN149" s="5"/>
      <c r="EO149" s="5"/>
      <c r="EP149" s="5"/>
      <c r="EQ149" s="5"/>
      <c r="ER149" s="5"/>
      <c r="ES149" s="5"/>
      <c r="ET149" s="5"/>
      <c r="EU149" s="5"/>
      <c r="EV149" s="5"/>
      <c r="EW149" s="5"/>
      <c r="EX149" s="5"/>
      <c r="EY149" s="5"/>
      <c r="EZ149" s="5"/>
      <c r="FA149" s="5"/>
      <c r="FB149" s="5"/>
      <c r="FC149" s="5"/>
      <c r="FD149" s="5"/>
      <c r="FE149" s="5"/>
      <c r="FF149" s="5"/>
      <c r="FG149" s="5"/>
      <c r="FH149" s="5"/>
      <c r="FI149" s="5"/>
      <c r="FJ149" s="5"/>
      <c r="FK149" s="5"/>
      <c r="FL149" s="5"/>
      <c r="FM149" s="5"/>
      <c r="FN149" s="5"/>
      <c r="FO149" s="5"/>
      <c r="FP149" s="5"/>
      <c r="FQ149" s="5"/>
      <c r="FR149" s="5"/>
      <c r="FS149" s="5"/>
      <c r="FT149" s="5"/>
      <c r="FU149" s="5"/>
      <c r="FV149" s="5"/>
      <c r="FW149" s="5"/>
      <c r="FX149" s="5"/>
      <c r="FY149" s="5"/>
      <c r="FZ149" s="5"/>
      <c r="GA149" s="5"/>
      <c r="GB149" s="5"/>
      <c r="GC149" s="5"/>
      <c r="GD149" s="5"/>
      <c r="GE149" s="5"/>
      <c r="GF149" s="5"/>
      <c r="GG149" s="5"/>
      <c r="GH149" s="5"/>
      <c r="GI149" s="5"/>
      <c r="GJ149" s="5"/>
      <c r="GK149" s="5"/>
      <c r="GL149" s="5"/>
      <c r="GM149" s="5"/>
      <c r="GN149" s="5"/>
      <c r="GO149" s="5"/>
      <c r="GP149" s="5"/>
      <c r="GQ149" s="5"/>
      <c r="GR149" s="5"/>
      <c r="GS149" s="5"/>
      <c r="GT149" s="5"/>
      <c r="GU149" s="5"/>
      <c r="GV149" s="5"/>
      <c r="GW149" s="5"/>
      <c r="GX149" s="5"/>
      <c r="GY149" s="5"/>
      <c r="GZ149" s="5"/>
      <c r="HA149" s="5"/>
      <c r="HB149" s="5"/>
      <c r="HC149" s="5"/>
      <c r="HD149" s="5"/>
      <c r="HE149" s="5"/>
      <c r="HF149" s="5"/>
      <c r="HG149" s="5"/>
      <c r="HH149" s="5"/>
      <c r="HI149" s="5"/>
      <c r="HJ149" s="5"/>
      <c r="HK149" s="5"/>
      <c r="HL149" s="5"/>
      <c r="HM149" s="5"/>
      <c r="HN149" s="5"/>
      <c r="HO149" s="5"/>
      <c r="HP149" s="5"/>
      <c r="HQ149" s="5"/>
      <c r="HR149" s="5"/>
      <c r="HS149" s="5"/>
      <c r="HT149" s="5"/>
      <c r="HU149" s="5"/>
      <c r="HV149" s="5"/>
      <c r="HW149" s="5"/>
      <c r="HX149" s="5"/>
      <c r="HY149" s="5"/>
      <c r="HZ149" s="5"/>
      <c r="IA149" s="5"/>
      <c r="IB149" s="5"/>
      <c r="IC149" s="5"/>
      <c r="ID149" s="5"/>
      <c r="IE149" s="5"/>
      <c r="IF149" s="5"/>
      <c r="IG149" s="5"/>
      <c r="IH149" s="5"/>
      <c r="II149" s="5"/>
      <c r="IJ149" s="5"/>
      <c r="IK149" s="5"/>
      <c r="IL149" s="5"/>
      <c r="IM149" s="5"/>
      <c r="IN149" s="5"/>
      <c r="IO149" s="5"/>
      <c r="IP149" s="5"/>
      <c r="IQ149" s="5"/>
      <c r="IR149" s="5"/>
      <c r="IS149" s="5"/>
      <c r="IT149" s="5"/>
      <c r="IU149" s="5"/>
      <c r="IV149" s="5"/>
    </row>
    <row r="150" spans="1:256" s="57" customFormat="1" ht="4.5" customHeight="1">
      <c r="A150" s="19"/>
      <c r="B150" s="12"/>
      <c r="C150" s="12"/>
      <c r="D150" s="12"/>
      <c r="E150" s="12"/>
      <c r="F150" s="12"/>
      <c r="G150" s="12"/>
      <c r="H150" s="12"/>
      <c r="I150" s="12"/>
      <c r="J150" s="20"/>
      <c r="K150" s="18"/>
      <c r="L150" s="145"/>
      <c r="M150" s="3"/>
      <c r="N150" s="4"/>
      <c r="O150" s="5"/>
      <c r="P150" s="5"/>
      <c r="Q150" s="5"/>
      <c r="R150" s="12"/>
      <c r="S150" s="370"/>
      <c r="T150" s="363"/>
      <c r="U150" s="5"/>
      <c r="V150" s="151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  <c r="CO150" s="5"/>
      <c r="CP150" s="5"/>
      <c r="CQ150" s="5"/>
      <c r="CR150" s="5"/>
      <c r="CS150" s="5"/>
      <c r="CT150" s="5"/>
      <c r="CU150" s="5"/>
      <c r="CV150" s="5"/>
      <c r="CW150" s="5"/>
      <c r="CX150" s="5"/>
      <c r="CY150" s="5"/>
      <c r="CZ150" s="5"/>
      <c r="DA150" s="5"/>
      <c r="DB150" s="5"/>
      <c r="DC150" s="5"/>
      <c r="DD150" s="5"/>
      <c r="DE150" s="5"/>
      <c r="DF150" s="5"/>
      <c r="DG150" s="5"/>
      <c r="DH150" s="5"/>
      <c r="DI150" s="5"/>
      <c r="DJ150" s="5"/>
      <c r="DK150" s="5"/>
      <c r="DL150" s="5"/>
      <c r="DM150" s="5"/>
      <c r="DN150" s="5"/>
      <c r="DO150" s="5"/>
      <c r="DP150" s="5"/>
      <c r="DQ150" s="5"/>
      <c r="DR150" s="5"/>
      <c r="DS150" s="5"/>
      <c r="DT150" s="5"/>
      <c r="DU150" s="5"/>
      <c r="DV150" s="5"/>
      <c r="DW150" s="5"/>
      <c r="DX150" s="5"/>
      <c r="DY150" s="5"/>
      <c r="DZ150" s="5"/>
      <c r="EA150" s="5"/>
      <c r="EB150" s="5"/>
      <c r="EC150" s="5"/>
      <c r="ED150" s="5"/>
      <c r="EE150" s="5"/>
      <c r="EF150" s="5"/>
      <c r="EG150" s="5"/>
      <c r="EH150" s="5"/>
      <c r="EI150" s="5"/>
      <c r="EJ150" s="5"/>
      <c r="EK150" s="5"/>
      <c r="EL150" s="5"/>
      <c r="EM150" s="5"/>
      <c r="EN150" s="5"/>
      <c r="EO150" s="5"/>
      <c r="EP150" s="5"/>
      <c r="EQ150" s="5"/>
      <c r="ER150" s="5"/>
      <c r="ES150" s="5"/>
      <c r="ET150" s="5"/>
      <c r="EU150" s="5"/>
      <c r="EV150" s="5"/>
      <c r="EW150" s="5"/>
      <c r="EX150" s="5"/>
      <c r="EY150" s="5"/>
      <c r="EZ150" s="5"/>
      <c r="FA150" s="5"/>
      <c r="FB150" s="5"/>
      <c r="FC150" s="5"/>
      <c r="FD150" s="5"/>
      <c r="FE150" s="5"/>
      <c r="FF150" s="5"/>
      <c r="FG150" s="5"/>
      <c r="FH150" s="5"/>
      <c r="FI150" s="5"/>
      <c r="FJ150" s="5"/>
      <c r="FK150" s="5"/>
      <c r="FL150" s="5"/>
      <c r="FM150" s="5"/>
      <c r="FN150" s="5"/>
      <c r="FO150" s="5"/>
      <c r="FP150" s="5"/>
      <c r="FQ150" s="5"/>
      <c r="FR150" s="5"/>
      <c r="FS150" s="5"/>
      <c r="FT150" s="5"/>
      <c r="FU150" s="5"/>
      <c r="FV150" s="5"/>
      <c r="FW150" s="5"/>
      <c r="FX150" s="5"/>
      <c r="FY150" s="5"/>
      <c r="FZ150" s="5"/>
      <c r="GA150" s="5"/>
      <c r="GB150" s="5"/>
      <c r="GC150" s="5"/>
      <c r="GD150" s="5"/>
      <c r="GE150" s="5"/>
      <c r="GF150" s="5"/>
      <c r="GG150" s="5"/>
      <c r="GH150" s="5"/>
      <c r="GI150" s="5"/>
      <c r="GJ150" s="5"/>
      <c r="GK150" s="5"/>
      <c r="GL150" s="5"/>
      <c r="GM150" s="5"/>
      <c r="GN150" s="5"/>
      <c r="GO150" s="5"/>
      <c r="GP150" s="5"/>
      <c r="GQ150" s="5"/>
      <c r="GR150" s="5"/>
      <c r="GS150" s="5"/>
      <c r="GT150" s="5"/>
      <c r="GU150" s="5"/>
      <c r="GV150" s="5"/>
      <c r="GW150" s="5"/>
      <c r="GX150" s="5"/>
      <c r="GY150" s="5"/>
      <c r="GZ150" s="5"/>
      <c r="HA150" s="5"/>
      <c r="HB150" s="5"/>
      <c r="HC150" s="5"/>
      <c r="HD150" s="5"/>
      <c r="HE150" s="5"/>
      <c r="HF150" s="5"/>
      <c r="HG150" s="5"/>
      <c r="HH150" s="5"/>
      <c r="HI150" s="5"/>
      <c r="HJ150" s="5"/>
      <c r="HK150" s="5"/>
      <c r="HL150" s="5"/>
      <c r="HM150" s="5"/>
      <c r="HN150" s="5"/>
      <c r="HO150" s="5"/>
      <c r="HP150" s="5"/>
      <c r="HQ150" s="5"/>
      <c r="HR150" s="5"/>
      <c r="HS150" s="5"/>
      <c r="HT150" s="5"/>
      <c r="HU150" s="5"/>
      <c r="HV150" s="5"/>
      <c r="HW150" s="5"/>
      <c r="HX150" s="5"/>
      <c r="HY150" s="5"/>
      <c r="HZ150" s="5"/>
      <c r="IA150" s="5"/>
      <c r="IB150" s="5"/>
      <c r="IC150" s="5"/>
      <c r="ID150" s="5"/>
      <c r="IE150" s="5"/>
      <c r="IF150" s="5"/>
      <c r="IG150" s="5"/>
      <c r="IH150" s="5"/>
      <c r="II150" s="5"/>
      <c r="IJ150" s="5"/>
      <c r="IK150" s="5"/>
      <c r="IL150" s="5"/>
      <c r="IM150" s="5"/>
      <c r="IN150" s="5"/>
      <c r="IO150" s="5"/>
      <c r="IP150" s="5"/>
      <c r="IQ150" s="5"/>
      <c r="IR150" s="5"/>
      <c r="IS150" s="5"/>
      <c r="IT150" s="5"/>
      <c r="IU150" s="5"/>
      <c r="IV150" s="5"/>
    </row>
    <row r="151" spans="1:256" ht="19.5" customHeight="1">
      <c r="A151" s="745" t="s">
        <v>163</v>
      </c>
      <c r="B151" s="746"/>
      <c r="C151" s="746"/>
      <c r="D151" s="746"/>
      <c r="E151" s="746"/>
      <c r="F151" s="746"/>
      <c r="G151" s="746"/>
      <c r="H151" s="746"/>
      <c r="I151" s="746"/>
      <c r="J151" s="747"/>
      <c r="K151" s="144"/>
      <c r="L151" s="145"/>
      <c r="M151" s="152"/>
      <c r="N151" s="152"/>
      <c r="O151" s="152"/>
      <c r="P151" s="153"/>
      <c r="Q151" s="153"/>
      <c r="R151" s="149"/>
      <c r="S151" s="370"/>
      <c r="T151" s="363"/>
      <c r="U151" s="148"/>
      <c r="V151" s="148"/>
      <c r="W151" s="148"/>
      <c r="X151" s="148"/>
      <c r="Y151" s="148"/>
      <c r="Z151" s="148"/>
      <c r="AA151" s="148"/>
      <c r="AB151" s="148"/>
      <c r="AC151" s="148"/>
      <c r="AD151" s="148"/>
      <c r="AE151" s="148"/>
      <c r="AF151" s="148"/>
      <c r="AG151" s="148"/>
      <c r="AH151" s="148"/>
      <c r="AI151" s="148"/>
      <c r="AJ151" s="148"/>
      <c r="AK151" s="148"/>
      <c r="AL151" s="148"/>
      <c r="AM151" s="148"/>
      <c r="AN151" s="148"/>
      <c r="AO151" s="148"/>
      <c r="AP151" s="148"/>
      <c r="AQ151" s="148"/>
      <c r="AR151" s="148"/>
      <c r="AS151" s="148"/>
      <c r="AT151" s="148"/>
      <c r="AU151" s="148"/>
      <c r="AV151" s="148"/>
      <c r="AW151" s="148"/>
      <c r="AX151" s="148"/>
      <c r="AY151" s="148"/>
      <c r="AZ151" s="148"/>
      <c r="BA151" s="148"/>
      <c r="BB151" s="148"/>
      <c r="BC151" s="148"/>
      <c r="BD151" s="148"/>
      <c r="BE151" s="148"/>
      <c r="BF151" s="148"/>
      <c r="BG151" s="148"/>
      <c r="BH151" s="148"/>
      <c r="BI151" s="148"/>
      <c r="BJ151" s="148"/>
      <c r="BK151" s="148"/>
      <c r="BL151" s="148"/>
      <c r="BM151" s="148"/>
      <c r="BN151" s="148"/>
      <c r="BO151" s="148"/>
      <c r="BP151" s="148"/>
      <c r="BQ151" s="148"/>
      <c r="BR151" s="148"/>
      <c r="BS151" s="148"/>
      <c r="BT151" s="148"/>
      <c r="BU151" s="148"/>
      <c r="BV151" s="148"/>
      <c r="BW151" s="148"/>
      <c r="BX151" s="148"/>
      <c r="BY151" s="148"/>
      <c r="BZ151" s="148"/>
      <c r="CA151" s="148"/>
      <c r="CB151" s="148"/>
      <c r="CC151" s="148"/>
      <c r="CD151" s="148"/>
      <c r="CE151" s="148"/>
      <c r="CF151" s="148"/>
      <c r="CG151" s="148"/>
      <c r="CH151" s="148"/>
      <c r="CI151" s="148"/>
      <c r="CJ151" s="148"/>
      <c r="CK151" s="148"/>
      <c r="CL151" s="148"/>
      <c r="CM151" s="148"/>
      <c r="CN151" s="148"/>
      <c r="CO151" s="148"/>
      <c r="CP151" s="148"/>
      <c r="CQ151" s="148"/>
      <c r="CR151" s="148"/>
      <c r="CS151" s="148"/>
      <c r="CT151" s="148"/>
      <c r="CU151" s="148"/>
      <c r="CV151" s="148"/>
      <c r="CW151" s="148"/>
      <c r="CX151" s="148"/>
      <c r="CY151" s="148"/>
      <c r="CZ151" s="148"/>
      <c r="DA151" s="148"/>
      <c r="DB151" s="148"/>
      <c r="DC151" s="148"/>
      <c r="DD151" s="148"/>
      <c r="DE151" s="148"/>
      <c r="DF151" s="148"/>
      <c r="DG151" s="148"/>
      <c r="DH151" s="148"/>
      <c r="DI151" s="148"/>
      <c r="DJ151" s="148"/>
      <c r="DK151" s="148"/>
      <c r="DL151" s="148"/>
      <c r="DM151" s="148"/>
      <c r="DN151" s="148"/>
      <c r="DO151" s="148"/>
      <c r="DP151" s="148"/>
      <c r="DQ151" s="148"/>
      <c r="DR151" s="148"/>
      <c r="DS151" s="148"/>
      <c r="DT151" s="148"/>
      <c r="DU151" s="148"/>
      <c r="DV151" s="148"/>
      <c r="DW151" s="148"/>
      <c r="DX151" s="148"/>
      <c r="DY151" s="148"/>
      <c r="DZ151" s="148"/>
      <c r="EA151" s="148"/>
      <c r="EB151" s="148"/>
      <c r="EC151" s="148"/>
      <c r="ED151" s="148"/>
      <c r="EE151" s="148"/>
      <c r="EF151" s="148"/>
      <c r="EG151" s="148"/>
      <c r="EH151" s="148"/>
      <c r="EI151" s="148"/>
      <c r="EJ151" s="148"/>
      <c r="EK151" s="148"/>
      <c r="EL151" s="148"/>
      <c r="EM151" s="148"/>
      <c r="EN151" s="148"/>
      <c r="EO151" s="148"/>
      <c r="EP151" s="148"/>
      <c r="EQ151" s="148"/>
      <c r="ER151" s="148"/>
      <c r="ES151" s="148"/>
      <c r="ET151" s="148"/>
      <c r="EU151" s="148"/>
      <c r="EV151" s="148"/>
      <c r="EW151" s="148"/>
      <c r="EX151" s="148"/>
      <c r="EY151" s="148"/>
      <c r="EZ151" s="148"/>
      <c r="FA151" s="148"/>
      <c r="FB151" s="148"/>
      <c r="FC151" s="148"/>
      <c r="FD151" s="148"/>
      <c r="FE151" s="148"/>
      <c r="FF151" s="148"/>
      <c r="FG151" s="148"/>
      <c r="FH151" s="148"/>
      <c r="FI151" s="148"/>
      <c r="FJ151" s="148"/>
      <c r="FK151" s="148"/>
      <c r="FL151" s="148"/>
      <c r="FM151" s="148"/>
      <c r="FN151" s="148"/>
      <c r="FO151" s="148"/>
      <c r="FP151" s="148"/>
      <c r="FQ151" s="148"/>
      <c r="FR151" s="148"/>
      <c r="FS151" s="148"/>
      <c r="FT151" s="148"/>
      <c r="FU151" s="148"/>
      <c r="FV151" s="148"/>
      <c r="FW151" s="148"/>
      <c r="FX151" s="148"/>
      <c r="FY151" s="148"/>
      <c r="FZ151" s="148"/>
      <c r="GA151" s="148"/>
      <c r="GB151" s="148"/>
      <c r="GC151" s="148"/>
      <c r="GD151" s="148"/>
      <c r="GE151" s="148"/>
      <c r="GF151" s="148"/>
      <c r="GG151" s="148"/>
      <c r="GH151" s="148"/>
      <c r="GI151" s="148"/>
      <c r="GJ151" s="148"/>
      <c r="GK151" s="148"/>
      <c r="GL151" s="148"/>
      <c r="GM151" s="148"/>
      <c r="GN151" s="148"/>
      <c r="GO151" s="148"/>
      <c r="GP151" s="148"/>
      <c r="GQ151" s="148"/>
      <c r="GR151" s="148"/>
      <c r="GS151" s="148"/>
      <c r="GT151" s="148"/>
      <c r="GU151" s="148"/>
      <c r="GV151" s="148"/>
      <c r="GW151" s="148"/>
      <c r="GX151" s="148"/>
      <c r="GY151" s="148"/>
      <c r="GZ151" s="148"/>
      <c r="HA151" s="148"/>
      <c r="HB151" s="148"/>
      <c r="HC151" s="148"/>
      <c r="HD151" s="148"/>
      <c r="HE151" s="148"/>
      <c r="HF151" s="148"/>
      <c r="HG151" s="148"/>
      <c r="HH151" s="148"/>
      <c r="HI151" s="148"/>
      <c r="HJ151" s="148"/>
      <c r="HK151" s="148"/>
      <c r="HL151" s="148"/>
      <c r="HM151" s="148"/>
      <c r="HN151" s="148"/>
      <c r="HO151" s="148"/>
      <c r="HP151" s="148"/>
      <c r="HQ151" s="148"/>
      <c r="HR151" s="148"/>
      <c r="HS151" s="148"/>
      <c r="HT151" s="148"/>
      <c r="HU151" s="148"/>
      <c r="HV151" s="148"/>
      <c r="HW151" s="148"/>
      <c r="HX151" s="148"/>
      <c r="HY151" s="148"/>
      <c r="HZ151" s="148"/>
      <c r="IA151" s="148"/>
      <c r="IB151" s="148"/>
      <c r="IC151" s="148"/>
      <c r="ID151" s="148"/>
      <c r="IE151" s="148"/>
      <c r="IF151" s="148"/>
      <c r="IG151" s="148"/>
      <c r="IH151" s="148"/>
      <c r="II151" s="148"/>
      <c r="IJ151" s="148"/>
      <c r="IK151" s="148"/>
      <c r="IL151" s="148"/>
      <c r="IM151" s="148"/>
      <c r="IN151" s="148"/>
      <c r="IO151" s="148"/>
      <c r="IP151" s="148"/>
      <c r="IQ151" s="148"/>
      <c r="IR151" s="148"/>
      <c r="IS151" s="148"/>
      <c r="IT151" s="148"/>
      <c r="IU151" s="148"/>
      <c r="IV151" s="148"/>
    </row>
    <row r="152" spans="1:20" ht="12.75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8"/>
      <c r="L152" s="12"/>
      <c r="M152" s="12"/>
      <c r="N152" s="12"/>
      <c r="O152" s="12"/>
      <c r="P152" s="12"/>
      <c r="Q152" s="12"/>
      <c r="R152" s="12"/>
      <c r="S152" s="597"/>
      <c r="T152" s="365"/>
    </row>
    <row r="153" spans="1:20" ht="23.25" customHeight="1">
      <c r="A153" s="666" t="s">
        <v>175</v>
      </c>
      <c r="B153" s="666"/>
      <c r="C153" s="666"/>
      <c r="D153" s="666"/>
      <c r="E153" s="666"/>
      <c r="F153" s="666"/>
      <c r="G153" s="666"/>
      <c r="H153" s="666"/>
      <c r="I153" s="666"/>
      <c r="J153" s="666"/>
      <c r="K153" s="18"/>
      <c r="L153" s="18"/>
      <c r="M153" s="18"/>
      <c r="N153" s="18"/>
      <c r="O153" s="12"/>
      <c r="P153" s="12"/>
      <c r="Q153" s="12"/>
      <c r="R153" s="12"/>
      <c r="S153" s="597"/>
      <c r="T153" s="610"/>
    </row>
    <row r="154" spans="1:20" ht="16.5" customHeight="1">
      <c r="A154" s="666" t="s">
        <v>164</v>
      </c>
      <c r="B154" s="666"/>
      <c r="C154" s="666"/>
      <c r="D154" s="666"/>
      <c r="E154" s="666"/>
      <c r="F154" s="666"/>
      <c r="G154" s="666"/>
      <c r="H154" s="666"/>
      <c r="I154" s="666"/>
      <c r="J154" s="666"/>
      <c r="K154" s="18"/>
      <c r="L154" s="645" t="s">
        <v>505</v>
      </c>
      <c r="M154" s="645"/>
      <c r="N154" s="11"/>
      <c r="O154" s="12"/>
      <c r="P154" s="12"/>
      <c r="Q154" s="12"/>
      <c r="R154" s="12"/>
      <c r="S154" s="597"/>
      <c r="T154" s="610"/>
    </row>
    <row r="155" spans="1:256" ht="18.75" customHeight="1">
      <c r="A155" s="716" t="s">
        <v>523</v>
      </c>
      <c r="B155" s="716"/>
      <c r="C155" s="716"/>
      <c r="D155" s="716"/>
      <c r="E155" s="716"/>
      <c r="F155" s="716"/>
      <c r="G155" s="716"/>
      <c r="H155" s="716"/>
      <c r="I155" s="716"/>
      <c r="J155" s="716"/>
      <c r="K155" s="18"/>
      <c r="L155" s="611"/>
      <c r="M155" s="611"/>
      <c r="N155" s="612" t="s">
        <v>165</v>
      </c>
      <c r="O155" s="611"/>
      <c r="P155" s="611"/>
      <c r="Q155" s="611"/>
      <c r="R155" s="611"/>
      <c r="S155" s="597"/>
      <c r="T155" s="610"/>
      <c r="U155" s="150"/>
      <c r="V155" s="150"/>
      <c r="W155" s="150"/>
      <c r="X155" s="150"/>
      <c r="Y155" s="150"/>
      <c r="Z155" s="150"/>
      <c r="AA155" s="150"/>
      <c r="AB155" s="150"/>
      <c r="AC155" s="150"/>
      <c r="AD155" s="150"/>
      <c r="AE155" s="150"/>
      <c r="AF155" s="150"/>
      <c r="AG155" s="150"/>
      <c r="AH155" s="150"/>
      <c r="AI155" s="150"/>
      <c r="AJ155" s="150"/>
      <c r="AK155" s="150"/>
      <c r="AL155" s="150"/>
      <c r="AM155" s="150"/>
      <c r="AN155" s="150"/>
      <c r="AO155" s="150"/>
      <c r="AP155" s="150"/>
      <c r="AQ155" s="150"/>
      <c r="AR155" s="150"/>
      <c r="AS155" s="150"/>
      <c r="AT155" s="150"/>
      <c r="AU155" s="150"/>
      <c r="AV155" s="150"/>
      <c r="AW155" s="150"/>
      <c r="AX155" s="150"/>
      <c r="AY155" s="150"/>
      <c r="AZ155" s="150"/>
      <c r="BA155" s="150"/>
      <c r="BB155" s="150"/>
      <c r="BC155" s="150"/>
      <c r="BD155" s="150"/>
      <c r="BE155" s="150"/>
      <c r="BF155" s="150"/>
      <c r="BG155" s="150"/>
      <c r="BH155" s="150"/>
      <c r="BI155" s="150"/>
      <c r="BJ155" s="150"/>
      <c r="BK155" s="150"/>
      <c r="BL155" s="150"/>
      <c r="BM155" s="150"/>
      <c r="BN155" s="150"/>
      <c r="BO155" s="150"/>
      <c r="BP155" s="150"/>
      <c r="BQ155" s="150"/>
      <c r="BR155" s="150"/>
      <c r="BS155" s="150"/>
      <c r="BT155" s="150"/>
      <c r="BU155" s="150"/>
      <c r="BV155" s="150"/>
      <c r="BW155" s="150"/>
      <c r="BX155" s="150"/>
      <c r="BY155" s="150"/>
      <c r="BZ155" s="150"/>
      <c r="CA155" s="150"/>
      <c r="CB155" s="150"/>
      <c r="CC155" s="150"/>
      <c r="CD155" s="150"/>
      <c r="CE155" s="150"/>
      <c r="CF155" s="150"/>
      <c r="CG155" s="150"/>
      <c r="CH155" s="150"/>
      <c r="CI155" s="150"/>
      <c r="CJ155" s="150"/>
      <c r="CK155" s="150"/>
      <c r="CL155" s="150"/>
      <c r="CM155" s="150"/>
      <c r="CN155" s="150"/>
      <c r="CO155" s="150"/>
      <c r="CP155" s="150"/>
      <c r="CQ155" s="150"/>
      <c r="CR155" s="150"/>
      <c r="CS155" s="150"/>
      <c r="CT155" s="150"/>
      <c r="CU155" s="150"/>
      <c r="CV155" s="150"/>
      <c r="CW155" s="150"/>
      <c r="CX155" s="150"/>
      <c r="CY155" s="150"/>
      <c r="CZ155" s="150"/>
      <c r="DA155" s="150"/>
      <c r="DB155" s="150"/>
      <c r="DC155" s="150"/>
      <c r="DD155" s="150"/>
      <c r="DE155" s="150"/>
      <c r="DF155" s="150"/>
      <c r="DG155" s="150"/>
      <c r="DH155" s="150"/>
      <c r="DI155" s="150"/>
      <c r="DJ155" s="150"/>
      <c r="DK155" s="150"/>
      <c r="DL155" s="150"/>
      <c r="DM155" s="150"/>
      <c r="DN155" s="150"/>
      <c r="DO155" s="150"/>
      <c r="DP155" s="150"/>
      <c r="DQ155" s="150"/>
      <c r="DR155" s="150"/>
      <c r="DS155" s="150"/>
      <c r="DT155" s="150"/>
      <c r="DU155" s="150"/>
      <c r="DV155" s="150"/>
      <c r="DW155" s="150"/>
      <c r="DX155" s="150"/>
      <c r="DY155" s="150"/>
      <c r="DZ155" s="150"/>
      <c r="EA155" s="150"/>
      <c r="EB155" s="150"/>
      <c r="EC155" s="150"/>
      <c r="ED155" s="150"/>
      <c r="EE155" s="150"/>
      <c r="EF155" s="150"/>
      <c r="EG155" s="150"/>
      <c r="EH155" s="150"/>
      <c r="EI155" s="150"/>
      <c r="EJ155" s="150"/>
      <c r="EK155" s="150"/>
      <c r="EL155" s="150"/>
      <c r="EM155" s="150"/>
      <c r="EN155" s="150"/>
      <c r="EO155" s="150"/>
      <c r="EP155" s="150"/>
      <c r="EQ155" s="150"/>
      <c r="ER155" s="150"/>
      <c r="ES155" s="150"/>
      <c r="ET155" s="150"/>
      <c r="EU155" s="150"/>
      <c r="EV155" s="150"/>
      <c r="EW155" s="150"/>
      <c r="EX155" s="150"/>
      <c r="EY155" s="150"/>
      <c r="EZ155" s="150"/>
      <c r="FA155" s="150"/>
      <c r="FB155" s="150"/>
      <c r="FC155" s="150"/>
      <c r="FD155" s="150"/>
      <c r="FE155" s="150"/>
      <c r="FF155" s="150"/>
      <c r="FG155" s="150"/>
      <c r="FH155" s="150"/>
      <c r="FI155" s="150"/>
      <c r="FJ155" s="150"/>
      <c r="FK155" s="150"/>
      <c r="FL155" s="150"/>
      <c r="FM155" s="150"/>
      <c r="FN155" s="150"/>
      <c r="FO155" s="150"/>
      <c r="FP155" s="150"/>
      <c r="FQ155" s="150"/>
      <c r="FR155" s="150"/>
      <c r="FS155" s="150"/>
      <c r="FT155" s="150"/>
      <c r="FU155" s="150"/>
      <c r="FV155" s="150"/>
      <c r="FW155" s="150"/>
      <c r="FX155" s="150"/>
      <c r="FY155" s="150"/>
      <c r="FZ155" s="150"/>
      <c r="GA155" s="150"/>
      <c r="GB155" s="150"/>
      <c r="GC155" s="150"/>
      <c r="GD155" s="150"/>
      <c r="GE155" s="150"/>
      <c r="GF155" s="150"/>
      <c r="GG155" s="150"/>
      <c r="GH155" s="150"/>
      <c r="GI155" s="150"/>
      <c r="GJ155" s="150"/>
      <c r="GK155" s="150"/>
      <c r="GL155" s="150"/>
      <c r="GM155" s="150"/>
      <c r="GN155" s="150"/>
      <c r="GO155" s="150"/>
      <c r="GP155" s="150"/>
      <c r="GQ155" s="150"/>
      <c r="GR155" s="150"/>
      <c r="GS155" s="150"/>
      <c r="GT155" s="150"/>
      <c r="GU155" s="150"/>
      <c r="GV155" s="150"/>
      <c r="GW155" s="150"/>
      <c r="GX155" s="150"/>
      <c r="GY155" s="150"/>
      <c r="GZ155" s="150"/>
      <c r="HA155" s="150"/>
      <c r="HB155" s="150"/>
      <c r="HC155" s="150"/>
      <c r="HD155" s="150"/>
      <c r="HE155" s="150"/>
      <c r="HF155" s="150"/>
      <c r="HG155" s="150"/>
      <c r="HH155" s="150"/>
      <c r="HI155" s="150"/>
      <c r="HJ155" s="150"/>
      <c r="HK155" s="150"/>
      <c r="HL155" s="150"/>
      <c r="HM155" s="150"/>
      <c r="HN155" s="150"/>
      <c r="HO155" s="150"/>
      <c r="HP155" s="150"/>
      <c r="HQ155" s="150"/>
      <c r="HR155" s="150"/>
      <c r="HS155" s="150"/>
      <c r="HT155" s="150"/>
      <c r="HU155" s="150"/>
      <c r="HV155" s="150"/>
      <c r="HW155" s="150"/>
      <c r="HX155" s="150"/>
      <c r="HY155" s="150"/>
      <c r="HZ155" s="150"/>
      <c r="IA155" s="150"/>
      <c r="IB155" s="150"/>
      <c r="IC155" s="150"/>
      <c r="ID155" s="150"/>
      <c r="IE155" s="150"/>
      <c r="IF155" s="150"/>
      <c r="IG155" s="150"/>
      <c r="IH155" s="150"/>
      <c r="II155" s="150"/>
      <c r="IJ155" s="150"/>
      <c r="IK155" s="150"/>
      <c r="IL155" s="150"/>
      <c r="IM155" s="150"/>
      <c r="IN155" s="150"/>
      <c r="IO155" s="150"/>
      <c r="IP155" s="150"/>
      <c r="IQ155" s="150"/>
      <c r="IR155" s="150"/>
      <c r="IS155" s="150"/>
      <c r="IT155" s="150"/>
      <c r="IU155" s="150"/>
      <c r="IV155" s="150"/>
    </row>
    <row r="156" spans="1:256" ht="12.75">
      <c r="A156" s="712" t="s">
        <v>674</v>
      </c>
      <c r="B156" s="712"/>
      <c r="C156" s="712"/>
      <c r="D156" s="712"/>
      <c r="E156" s="712"/>
      <c r="F156" s="712"/>
      <c r="G156" s="712"/>
      <c r="H156" s="712"/>
      <c r="I156" s="712"/>
      <c r="J156" s="712"/>
      <c r="K156" s="738" t="s">
        <v>166</v>
      </c>
      <c r="L156" s="154" t="s">
        <v>167</v>
      </c>
      <c r="M156" s="613" t="str">
        <f>IF(вывод1="да",_72ч,"")</f>
        <v>В течение одного года пройти обучение по программе повышения квалификации. 
</v>
      </c>
      <c r="N156" s="614" t="s">
        <v>471</v>
      </c>
      <c r="O156" s="611"/>
      <c r="P156" s="611"/>
      <c r="Q156" s="611"/>
      <c r="R156" s="611"/>
      <c r="S156" s="597"/>
      <c r="T156" s="610"/>
      <c r="U156" s="150"/>
      <c r="V156" s="150"/>
      <c r="W156" s="150"/>
      <c r="X156" s="150"/>
      <c r="Y156" s="150"/>
      <c r="Z156" s="150"/>
      <c r="AA156" s="150"/>
      <c r="AB156" s="150"/>
      <c r="AC156" s="150"/>
      <c r="AD156" s="150"/>
      <c r="AE156" s="150"/>
      <c r="AF156" s="150"/>
      <c r="AG156" s="150"/>
      <c r="AH156" s="150"/>
      <c r="AI156" s="150"/>
      <c r="AJ156" s="150"/>
      <c r="AK156" s="150"/>
      <c r="AL156" s="150"/>
      <c r="AM156" s="150"/>
      <c r="AN156" s="150"/>
      <c r="AO156" s="150"/>
      <c r="AP156" s="150"/>
      <c r="AQ156" s="150"/>
      <c r="AR156" s="150"/>
      <c r="AS156" s="150"/>
      <c r="AT156" s="150"/>
      <c r="AU156" s="150"/>
      <c r="AV156" s="150"/>
      <c r="AW156" s="150"/>
      <c r="AX156" s="150"/>
      <c r="AY156" s="150"/>
      <c r="AZ156" s="150"/>
      <c r="BA156" s="150"/>
      <c r="BB156" s="150"/>
      <c r="BC156" s="150"/>
      <c r="BD156" s="150"/>
      <c r="BE156" s="150"/>
      <c r="BF156" s="150"/>
      <c r="BG156" s="150"/>
      <c r="BH156" s="150"/>
      <c r="BI156" s="150"/>
      <c r="BJ156" s="150"/>
      <c r="BK156" s="150"/>
      <c r="BL156" s="150"/>
      <c r="BM156" s="150"/>
      <c r="BN156" s="150"/>
      <c r="BO156" s="150"/>
      <c r="BP156" s="150"/>
      <c r="BQ156" s="150"/>
      <c r="BR156" s="150"/>
      <c r="BS156" s="150"/>
      <c r="BT156" s="150"/>
      <c r="BU156" s="150"/>
      <c r="BV156" s="150"/>
      <c r="BW156" s="150"/>
      <c r="BX156" s="150"/>
      <c r="BY156" s="150"/>
      <c r="BZ156" s="150"/>
      <c r="CA156" s="150"/>
      <c r="CB156" s="150"/>
      <c r="CC156" s="150"/>
      <c r="CD156" s="150"/>
      <c r="CE156" s="150"/>
      <c r="CF156" s="150"/>
      <c r="CG156" s="150"/>
      <c r="CH156" s="150"/>
      <c r="CI156" s="150"/>
      <c r="CJ156" s="150"/>
      <c r="CK156" s="150"/>
      <c r="CL156" s="150"/>
      <c r="CM156" s="150"/>
      <c r="CN156" s="150"/>
      <c r="CO156" s="150"/>
      <c r="CP156" s="150"/>
      <c r="CQ156" s="150"/>
      <c r="CR156" s="150"/>
      <c r="CS156" s="150"/>
      <c r="CT156" s="150"/>
      <c r="CU156" s="150"/>
      <c r="CV156" s="150"/>
      <c r="CW156" s="150"/>
      <c r="CX156" s="150"/>
      <c r="CY156" s="150"/>
      <c r="CZ156" s="150"/>
      <c r="DA156" s="150"/>
      <c r="DB156" s="150"/>
      <c r="DC156" s="150"/>
      <c r="DD156" s="150"/>
      <c r="DE156" s="150"/>
      <c r="DF156" s="150"/>
      <c r="DG156" s="150"/>
      <c r="DH156" s="150"/>
      <c r="DI156" s="150"/>
      <c r="DJ156" s="150"/>
      <c r="DK156" s="150"/>
      <c r="DL156" s="150"/>
      <c r="DM156" s="150"/>
      <c r="DN156" s="150"/>
      <c r="DO156" s="150"/>
      <c r="DP156" s="150"/>
      <c r="DQ156" s="150"/>
      <c r="DR156" s="150"/>
      <c r="DS156" s="150"/>
      <c r="DT156" s="150"/>
      <c r="DU156" s="150"/>
      <c r="DV156" s="150"/>
      <c r="DW156" s="150"/>
      <c r="DX156" s="150"/>
      <c r="DY156" s="150"/>
      <c r="DZ156" s="150"/>
      <c r="EA156" s="150"/>
      <c r="EB156" s="150"/>
      <c r="EC156" s="150"/>
      <c r="ED156" s="150"/>
      <c r="EE156" s="150"/>
      <c r="EF156" s="150"/>
      <c r="EG156" s="150"/>
      <c r="EH156" s="150"/>
      <c r="EI156" s="150"/>
      <c r="EJ156" s="150"/>
      <c r="EK156" s="150"/>
      <c r="EL156" s="150"/>
      <c r="EM156" s="150"/>
      <c r="EN156" s="150"/>
      <c r="EO156" s="150"/>
      <c r="EP156" s="150"/>
      <c r="EQ156" s="150"/>
      <c r="ER156" s="150"/>
      <c r="ES156" s="150"/>
      <c r="ET156" s="150"/>
      <c r="EU156" s="150"/>
      <c r="EV156" s="150"/>
      <c r="EW156" s="150"/>
      <c r="EX156" s="150"/>
      <c r="EY156" s="150"/>
      <c r="EZ156" s="150"/>
      <c r="FA156" s="150"/>
      <c r="FB156" s="150"/>
      <c r="FC156" s="150"/>
      <c r="FD156" s="150"/>
      <c r="FE156" s="150"/>
      <c r="FF156" s="150"/>
      <c r="FG156" s="150"/>
      <c r="FH156" s="150"/>
      <c r="FI156" s="150"/>
      <c r="FJ156" s="150"/>
      <c r="FK156" s="150"/>
      <c r="FL156" s="150"/>
      <c r="FM156" s="150"/>
      <c r="FN156" s="150"/>
      <c r="FO156" s="150"/>
      <c r="FP156" s="150"/>
      <c r="FQ156" s="150"/>
      <c r="FR156" s="150"/>
      <c r="FS156" s="150"/>
      <c r="FT156" s="150"/>
      <c r="FU156" s="150"/>
      <c r="FV156" s="150"/>
      <c r="FW156" s="150"/>
      <c r="FX156" s="150"/>
      <c r="FY156" s="150"/>
      <c r="FZ156" s="150"/>
      <c r="GA156" s="150"/>
      <c r="GB156" s="150"/>
      <c r="GC156" s="150"/>
      <c r="GD156" s="150"/>
      <c r="GE156" s="150"/>
      <c r="GF156" s="150"/>
      <c r="GG156" s="150"/>
      <c r="GH156" s="150"/>
      <c r="GI156" s="150"/>
      <c r="GJ156" s="150"/>
      <c r="GK156" s="150"/>
      <c r="GL156" s="150"/>
      <c r="GM156" s="150"/>
      <c r="GN156" s="150"/>
      <c r="GO156" s="150"/>
      <c r="GP156" s="150"/>
      <c r="GQ156" s="150"/>
      <c r="GR156" s="150"/>
      <c r="GS156" s="150"/>
      <c r="GT156" s="150"/>
      <c r="GU156" s="150"/>
      <c r="GV156" s="150"/>
      <c r="GW156" s="150"/>
      <c r="GX156" s="150"/>
      <c r="GY156" s="150"/>
      <c r="GZ156" s="150"/>
      <c r="HA156" s="150"/>
      <c r="HB156" s="150"/>
      <c r="HC156" s="150"/>
      <c r="HD156" s="150"/>
      <c r="HE156" s="150"/>
      <c r="HF156" s="150"/>
      <c r="HG156" s="150"/>
      <c r="HH156" s="150"/>
      <c r="HI156" s="150"/>
      <c r="HJ156" s="150"/>
      <c r="HK156" s="150"/>
      <c r="HL156" s="150"/>
      <c r="HM156" s="150"/>
      <c r="HN156" s="150"/>
      <c r="HO156" s="150"/>
      <c r="HP156" s="150"/>
      <c r="HQ156" s="150"/>
      <c r="HR156" s="150"/>
      <c r="HS156" s="150"/>
      <c r="HT156" s="150"/>
      <c r="HU156" s="150"/>
      <c r="HV156" s="150"/>
      <c r="HW156" s="150"/>
      <c r="HX156" s="150"/>
      <c r="HY156" s="150"/>
      <c r="HZ156" s="150"/>
      <c r="IA156" s="150"/>
      <c r="IB156" s="150"/>
      <c r="IC156" s="150"/>
      <c r="ID156" s="150"/>
      <c r="IE156" s="150"/>
      <c r="IF156" s="150"/>
      <c r="IG156" s="150"/>
      <c r="IH156" s="150"/>
      <c r="II156" s="150"/>
      <c r="IJ156" s="150"/>
      <c r="IK156" s="150"/>
      <c r="IL156" s="150"/>
      <c r="IM156" s="150"/>
      <c r="IN156" s="150"/>
      <c r="IO156" s="150"/>
      <c r="IP156" s="150"/>
      <c r="IQ156" s="150"/>
      <c r="IR156" s="150"/>
      <c r="IS156" s="150"/>
      <c r="IT156" s="150"/>
      <c r="IU156" s="150"/>
      <c r="IV156" s="150"/>
    </row>
    <row r="157" spans="1:256" ht="15.75" customHeight="1">
      <c r="A157" s="712"/>
      <c r="B157" s="712"/>
      <c r="C157" s="712"/>
      <c r="D157" s="712"/>
      <c r="E157" s="712"/>
      <c r="F157" s="712"/>
      <c r="G157" s="712"/>
      <c r="H157" s="712"/>
      <c r="I157" s="712"/>
      <c r="J157" s="712"/>
      <c r="K157" s="738"/>
      <c r="L157" s="155" t="s">
        <v>168</v>
      </c>
      <c r="M157" s="615" t="str">
        <f>IF(рек_общ="",рез_2&amp;рез_3,IF(рез_2="",рек_общ&amp;рез_3,рез_2&amp;рез_3))</f>
        <v>Получить  высшее профессиональное образование в области дефектологии</v>
      </c>
      <c r="N157" s="614" t="s">
        <v>169</v>
      </c>
      <c r="O157" s="611"/>
      <c r="P157" s="611"/>
      <c r="Q157" s="611"/>
      <c r="R157" s="611"/>
      <c r="S157" s="597"/>
      <c r="T157" s="610"/>
      <c r="U157" s="150"/>
      <c r="V157" s="150"/>
      <c r="W157" s="150"/>
      <c r="X157" s="150"/>
      <c r="Y157" s="150"/>
      <c r="Z157" s="150"/>
      <c r="AA157" s="150"/>
      <c r="AB157" s="150"/>
      <c r="AC157" s="150"/>
      <c r="AD157" s="150"/>
      <c r="AE157" s="150"/>
      <c r="AF157" s="150"/>
      <c r="AG157" s="150"/>
      <c r="AH157" s="150"/>
      <c r="AI157" s="150"/>
      <c r="AJ157" s="150"/>
      <c r="AK157" s="150"/>
      <c r="AL157" s="150"/>
      <c r="AM157" s="150"/>
      <c r="AN157" s="150"/>
      <c r="AO157" s="150"/>
      <c r="AP157" s="150"/>
      <c r="AQ157" s="150"/>
      <c r="AR157" s="150"/>
      <c r="AS157" s="150"/>
      <c r="AT157" s="150"/>
      <c r="AU157" s="150"/>
      <c r="AV157" s="150"/>
      <c r="AW157" s="150"/>
      <c r="AX157" s="150"/>
      <c r="AY157" s="150"/>
      <c r="AZ157" s="150"/>
      <c r="BA157" s="150"/>
      <c r="BB157" s="150"/>
      <c r="BC157" s="150"/>
      <c r="BD157" s="150"/>
      <c r="BE157" s="150"/>
      <c r="BF157" s="150"/>
      <c r="BG157" s="150"/>
      <c r="BH157" s="150"/>
      <c r="BI157" s="150"/>
      <c r="BJ157" s="150"/>
      <c r="BK157" s="150"/>
      <c r="BL157" s="150"/>
      <c r="BM157" s="150"/>
      <c r="BN157" s="150"/>
      <c r="BO157" s="150"/>
      <c r="BP157" s="150"/>
      <c r="BQ157" s="150"/>
      <c r="BR157" s="150"/>
      <c r="BS157" s="150"/>
      <c r="BT157" s="150"/>
      <c r="BU157" s="150"/>
      <c r="BV157" s="150"/>
      <c r="BW157" s="150"/>
      <c r="BX157" s="150"/>
      <c r="BY157" s="150"/>
      <c r="BZ157" s="150"/>
      <c r="CA157" s="150"/>
      <c r="CB157" s="150"/>
      <c r="CC157" s="150"/>
      <c r="CD157" s="150"/>
      <c r="CE157" s="150"/>
      <c r="CF157" s="150"/>
      <c r="CG157" s="150"/>
      <c r="CH157" s="150"/>
      <c r="CI157" s="150"/>
      <c r="CJ157" s="150"/>
      <c r="CK157" s="150"/>
      <c r="CL157" s="150"/>
      <c r="CM157" s="150"/>
      <c r="CN157" s="150"/>
      <c r="CO157" s="150"/>
      <c r="CP157" s="150"/>
      <c r="CQ157" s="150"/>
      <c r="CR157" s="150"/>
      <c r="CS157" s="150"/>
      <c r="CT157" s="150"/>
      <c r="CU157" s="150"/>
      <c r="CV157" s="150"/>
      <c r="CW157" s="150"/>
      <c r="CX157" s="150"/>
      <c r="CY157" s="150"/>
      <c r="CZ157" s="150"/>
      <c r="DA157" s="150"/>
      <c r="DB157" s="150"/>
      <c r="DC157" s="150"/>
      <c r="DD157" s="150"/>
      <c r="DE157" s="150"/>
      <c r="DF157" s="150"/>
      <c r="DG157" s="150"/>
      <c r="DH157" s="150"/>
      <c r="DI157" s="150"/>
      <c r="DJ157" s="150"/>
      <c r="DK157" s="150"/>
      <c r="DL157" s="150"/>
      <c r="DM157" s="150"/>
      <c r="DN157" s="150"/>
      <c r="DO157" s="150"/>
      <c r="DP157" s="150"/>
      <c r="DQ157" s="150"/>
      <c r="DR157" s="150"/>
      <c r="DS157" s="150"/>
      <c r="DT157" s="150"/>
      <c r="DU157" s="150"/>
      <c r="DV157" s="150"/>
      <c r="DW157" s="150"/>
      <c r="DX157" s="150"/>
      <c r="DY157" s="150"/>
      <c r="DZ157" s="150"/>
      <c r="EA157" s="150"/>
      <c r="EB157" s="150"/>
      <c r="EC157" s="150"/>
      <c r="ED157" s="150"/>
      <c r="EE157" s="150"/>
      <c r="EF157" s="150"/>
      <c r="EG157" s="150"/>
      <c r="EH157" s="150"/>
      <c r="EI157" s="150"/>
      <c r="EJ157" s="150"/>
      <c r="EK157" s="150"/>
      <c r="EL157" s="150"/>
      <c r="EM157" s="150"/>
      <c r="EN157" s="150"/>
      <c r="EO157" s="150"/>
      <c r="EP157" s="150"/>
      <c r="EQ157" s="150"/>
      <c r="ER157" s="150"/>
      <c r="ES157" s="150"/>
      <c r="ET157" s="150"/>
      <c r="EU157" s="150"/>
      <c r="EV157" s="150"/>
      <c r="EW157" s="150"/>
      <c r="EX157" s="150"/>
      <c r="EY157" s="150"/>
      <c r="EZ157" s="150"/>
      <c r="FA157" s="150"/>
      <c r="FB157" s="150"/>
      <c r="FC157" s="150"/>
      <c r="FD157" s="150"/>
      <c r="FE157" s="150"/>
      <c r="FF157" s="150"/>
      <c r="FG157" s="150"/>
      <c r="FH157" s="150"/>
      <c r="FI157" s="150"/>
      <c r="FJ157" s="150"/>
      <c r="FK157" s="150"/>
      <c r="FL157" s="150"/>
      <c r="FM157" s="150"/>
      <c r="FN157" s="150"/>
      <c r="FO157" s="150"/>
      <c r="FP157" s="150"/>
      <c r="FQ157" s="150"/>
      <c r="FR157" s="150"/>
      <c r="FS157" s="150"/>
      <c r="FT157" s="150"/>
      <c r="FU157" s="150"/>
      <c r="FV157" s="150"/>
      <c r="FW157" s="150"/>
      <c r="FX157" s="150"/>
      <c r="FY157" s="150"/>
      <c r="FZ157" s="150"/>
      <c r="GA157" s="150"/>
      <c r="GB157" s="150"/>
      <c r="GC157" s="150"/>
      <c r="GD157" s="150"/>
      <c r="GE157" s="150"/>
      <c r="GF157" s="150"/>
      <c r="GG157" s="150"/>
      <c r="GH157" s="150"/>
      <c r="GI157" s="150"/>
      <c r="GJ157" s="150"/>
      <c r="GK157" s="150"/>
      <c r="GL157" s="150"/>
      <c r="GM157" s="150"/>
      <c r="GN157" s="150"/>
      <c r="GO157" s="150"/>
      <c r="GP157" s="150"/>
      <c r="GQ157" s="150"/>
      <c r="GR157" s="150"/>
      <c r="GS157" s="150"/>
      <c r="GT157" s="150"/>
      <c r="GU157" s="150"/>
      <c r="GV157" s="150"/>
      <c r="GW157" s="150"/>
      <c r="GX157" s="150"/>
      <c r="GY157" s="150"/>
      <c r="GZ157" s="150"/>
      <c r="HA157" s="150"/>
      <c r="HB157" s="150"/>
      <c r="HC157" s="150"/>
      <c r="HD157" s="150"/>
      <c r="HE157" s="150"/>
      <c r="HF157" s="150"/>
      <c r="HG157" s="150"/>
      <c r="HH157" s="150"/>
      <c r="HI157" s="150"/>
      <c r="HJ157" s="150"/>
      <c r="HK157" s="150"/>
      <c r="HL157" s="150"/>
      <c r="HM157" s="150"/>
      <c r="HN157" s="150"/>
      <c r="HO157" s="150"/>
      <c r="HP157" s="150"/>
      <c r="HQ157" s="150"/>
      <c r="HR157" s="150"/>
      <c r="HS157" s="150"/>
      <c r="HT157" s="150"/>
      <c r="HU157" s="150"/>
      <c r="HV157" s="150"/>
      <c r="HW157" s="150"/>
      <c r="HX157" s="150"/>
      <c r="HY157" s="150"/>
      <c r="HZ157" s="150"/>
      <c r="IA157" s="150"/>
      <c r="IB157" s="150"/>
      <c r="IC157" s="150"/>
      <c r="ID157" s="150"/>
      <c r="IE157" s="150"/>
      <c r="IF157" s="150"/>
      <c r="IG157" s="150"/>
      <c r="IH157" s="150"/>
      <c r="II157" s="150"/>
      <c r="IJ157" s="150"/>
      <c r="IK157" s="150"/>
      <c r="IL157" s="150"/>
      <c r="IM157" s="150"/>
      <c r="IN157" s="150"/>
      <c r="IO157" s="150"/>
      <c r="IP157" s="150"/>
      <c r="IQ157" s="150"/>
      <c r="IR157" s="150"/>
      <c r="IS157" s="150"/>
      <c r="IT157" s="150"/>
      <c r="IU157" s="150"/>
      <c r="IV157" s="150"/>
    </row>
    <row r="158" spans="1:256" s="12" customFormat="1" ht="3" customHeight="1" hidden="1">
      <c r="A158" s="409"/>
      <c r="B158" s="409"/>
      <c r="C158" s="409"/>
      <c r="D158" s="409"/>
      <c r="E158" s="409"/>
      <c r="F158" s="409"/>
      <c r="G158" s="409"/>
      <c r="H158" s="409"/>
      <c r="I158" s="409"/>
      <c r="J158" s="409"/>
      <c r="K158" s="156"/>
      <c r="L158" s="611"/>
      <c r="M158" s="616"/>
      <c r="N158" s="617"/>
      <c r="O158" s="611"/>
      <c r="P158" s="611"/>
      <c r="Q158" s="611"/>
      <c r="R158" s="611"/>
      <c r="S158" s="597"/>
      <c r="T158" s="610"/>
      <c r="U158" s="150"/>
      <c r="V158" s="150"/>
      <c r="W158" s="150"/>
      <c r="X158" s="150"/>
      <c r="Y158" s="150"/>
      <c r="Z158" s="150"/>
      <c r="AA158" s="150"/>
      <c r="AB158" s="150"/>
      <c r="AC158" s="150"/>
      <c r="AD158" s="150"/>
      <c r="AE158" s="150"/>
      <c r="AF158" s="150"/>
      <c r="AG158" s="150"/>
      <c r="AH158" s="150"/>
      <c r="AI158" s="150"/>
      <c r="AJ158" s="150"/>
      <c r="AK158" s="150"/>
      <c r="AL158" s="150"/>
      <c r="AM158" s="150"/>
      <c r="AN158" s="150"/>
      <c r="AO158" s="150"/>
      <c r="AP158" s="150"/>
      <c r="AQ158" s="150"/>
      <c r="AR158" s="150"/>
      <c r="AS158" s="150"/>
      <c r="AT158" s="150"/>
      <c r="AU158" s="150"/>
      <c r="AV158" s="150"/>
      <c r="AW158" s="150"/>
      <c r="AX158" s="150"/>
      <c r="AY158" s="150"/>
      <c r="AZ158" s="150"/>
      <c r="BA158" s="150"/>
      <c r="BB158" s="150"/>
      <c r="BC158" s="150"/>
      <c r="BD158" s="150"/>
      <c r="BE158" s="150"/>
      <c r="BF158" s="150"/>
      <c r="BG158" s="150"/>
      <c r="BH158" s="150"/>
      <c r="BI158" s="150"/>
      <c r="BJ158" s="150"/>
      <c r="BK158" s="150"/>
      <c r="BL158" s="150"/>
      <c r="BM158" s="150"/>
      <c r="BN158" s="150"/>
      <c r="BO158" s="150"/>
      <c r="BP158" s="150"/>
      <c r="BQ158" s="150"/>
      <c r="BR158" s="150"/>
      <c r="BS158" s="150"/>
      <c r="BT158" s="150"/>
      <c r="BU158" s="150"/>
      <c r="BV158" s="150"/>
      <c r="BW158" s="150"/>
      <c r="BX158" s="150"/>
      <c r="BY158" s="150"/>
      <c r="BZ158" s="150"/>
      <c r="CA158" s="150"/>
      <c r="CB158" s="150"/>
      <c r="CC158" s="150"/>
      <c r="CD158" s="150"/>
      <c r="CE158" s="150"/>
      <c r="CF158" s="150"/>
      <c r="CG158" s="150"/>
      <c r="CH158" s="150"/>
      <c r="CI158" s="150"/>
      <c r="CJ158" s="150"/>
      <c r="CK158" s="150"/>
      <c r="CL158" s="150"/>
      <c r="CM158" s="150"/>
      <c r="CN158" s="150"/>
      <c r="CO158" s="150"/>
      <c r="CP158" s="150"/>
      <c r="CQ158" s="150"/>
      <c r="CR158" s="150"/>
      <c r="CS158" s="150"/>
      <c r="CT158" s="150"/>
      <c r="CU158" s="150"/>
      <c r="CV158" s="150"/>
      <c r="CW158" s="150"/>
      <c r="CX158" s="150"/>
      <c r="CY158" s="150"/>
      <c r="CZ158" s="150"/>
      <c r="DA158" s="150"/>
      <c r="DB158" s="150"/>
      <c r="DC158" s="150"/>
      <c r="DD158" s="150"/>
      <c r="DE158" s="150"/>
      <c r="DF158" s="150"/>
      <c r="DG158" s="150"/>
      <c r="DH158" s="150"/>
      <c r="DI158" s="150"/>
      <c r="DJ158" s="150"/>
      <c r="DK158" s="150"/>
      <c r="DL158" s="150"/>
      <c r="DM158" s="150"/>
      <c r="DN158" s="150"/>
      <c r="DO158" s="150"/>
      <c r="DP158" s="150"/>
      <c r="DQ158" s="150"/>
      <c r="DR158" s="150"/>
      <c r="DS158" s="150"/>
      <c r="DT158" s="150"/>
      <c r="DU158" s="150"/>
      <c r="DV158" s="150"/>
      <c r="DW158" s="150"/>
      <c r="DX158" s="150"/>
      <c r="DY158" s="150"/>
      <c r="DZ158" s="150"/>
      <c r="EA158" s="150"/>
      <c r="EB158" s="150"/>
      <c r="EC158" s="150"/>
      <c r="ED158" s="150"/>
      <c r="EE158" s="150"/>
      <c r="EF158" s="150"/>
      <c r="EG158" s="150"/>
      <c r="EH158" s="150"/>
      <c r="EI158" s="150"/>
      <c r="EJ158" s="150"/>
      <c r="EK158" s="150"/>
      <c r="EL158" s="150"/>
      <c r="EM158" s="150"/>
      <c r="EN158" s="150"/>
      <c r="EO158" s="150"/>
      <c r="EP158" s="150"/>
      <c r="EQ158" s="150"/>
      <c r="ER158" s="150"/>
      <c r="ES158" s="150"/>
      <c r="ET158" s="150"/>
      <c r="EU158" s="150"/>
      <c r="EV158" s="150"/>
      <c r="EW158" s="150"/>
      <c r="EX158" s="150"/>
      <c r="EY158" s="150"/>
      <c r="EZ158" s="150"/>
      <c r="FA158" s="150"/>
      <c r="FB158" s="150"/>
      <c r="FC158" s="150"/>
      <c r="FD158" s="150"/>
      <c r="FE158" s="150"/>
      <c r="FF158" s="150"/>
      <c r="FG158" s="150"/>
      <c r="FH158" s="150"/>
      <c r="FI158" s="150"/>
      <c r="FJ158" s="150"/>
      <c r="FK158" s="150"/>
      <c r="FL158" s="150"/>
      <c r="FM158" s="150"/>
      <c r="FN158" s="150"/>
      <c r="FO158" s="150"/>
      <c r="FP158" s="150"/>
      <c r="FQ158" s="150"/>
      <c r="FR158" s="150"/>
      <c r="FS158" s="150"/>
      <c r="FT158" s="150"/>
      <c r="FU158" s="150"/>
      <c r="FV158" s="150"/>
      <c r="FW158" s="150"/>
      <c r="FX158" s="150"/>
      <c r="FY158" s="150"/>
      <c r="FZ158" s="150"/>
      <c r="GA158" s="150"/>
      <c r="GB158" s="150"/>
      <c r="GC158" s="150"/>
      <c r="GD158" s="150"/>
      <c r="GE158" s="150"/>
      <c r="GF158" s="150"/>
      <c r="GG158" s="150"/>
      <c r="GH158" s="150"/>
      <c r="GI158" s="150"/>
      <c r="GJ158" s="150"/>
      <c r="GK158" s="150"/>
      <c r="GL158" s="150"/>
      <c r="GM158" s="150"/>
      <c r="GN158" s="150"/>
      <c r="GO158" s="150"/>
      <c r="GP158" s="150"/>
      <c r="GQ158" s="150"/>
      <c r="GR158" s="150"/>
      <c r="GS158" s="150"/>
      <c r="GT158" s="150"/>
      <c r="GU158" s="150"/>
      <c r="GV158" s="150"/>
      <c r="GW158" s="150"/>
      <c r="GX158" s="150"/>
      <c r="GY158" s="150"/>
      <c r="GZ158" s="150"/>
      <c r="HA158" s="150"/>
      <c r="HB158" s="150"/>
      <c r="HC158" s="150"/>
      <c r="HD158" s="150"/>
      <c r="HE158" s="150"/>
      <c r="HF158" s="150"/>
      <c r="HG158" s="150"/>
      <c r="HH158" s="150"/>
      <c r="HI158" s="150"/>
      <c r="HJ158" s="150"/>
      <c r="HK158" s="150"/>
      <c r="HL158" s="150"/>
      <c r="HM158" s="150"/>
      <c r="HN158" s="150"/>
      <c r="HO158" s="150"/>
      <c r="HP158" s="150"/>
      <c r="HQ158" s="150"/>
      <c r="HR158" s="150"/>
      <c r="HS158" s="150"/>
      <c r="HT158" s="150"/>
      <c r="HU158" s="150"/>
      <c r="HV158" s="150"/>
      <c r="HW158" s="150"/>
      <c r="HX158" s="150"/>
      <c r="HY158" s="150"/>
      <c r="HZ158" s="150"/>
      <c r="IA158" s="150"/>
      <c r="IB158" s="150"/>
      <c r="IC158" s="150"/>
      <c r="ID158" s="150"/>
      <c r="IE158" s="150"/>
      <c r="IF158" s="150"/>
      <c r="IG158" s="150"/>
      <c r="IH158" s="150"/>
      <c r="II158" s="150"/>
      <c r="IJ158" s="150"/>
      <c r="IK158" s="150"/>
      <c r="IL158" s="150"/>
      <c r="IM158" s="150"/>
      <c r="IN158" s="150"/>
      <c r="IO158" s="150"/>
      <c r="IP158" s="150"/>
      <c r="IQ158" s="150"/>
      <c r="IR158" s="150"/>
      <c r="IS158" s="150"/>
      <c r="IT158" s="150"/>
      <c r="IU158" s="150"/>
      <c r="IV158" s="150"/>
    </row>
    <row r="159" spans="1:256" ht="12.75" customHeight="1" hidden="1">
      <c r="A159" s="739" t="str">
        <f>O172</f>
        <v> 2) если у педагога нет высшего образования в области дефектологии</v>
      </c>
      <c r="B159" s="739"/>
      <c r="C159" s="739"/>
      <c r="D159" s="739"/>
      <c r="E159" s="739"/>
      <c r="F159" s="739"/>
      <c r="G159" s="739"/>
      <c r="H159" s="739"/>
      <c r="I159" s="739"/>
      <c r="J159" s="739"/>
      <c r="K159" s="157"/>
      <c r="L159" s="639"/>
      <c r="M159" s="639"/>
      <c r="N159" s="639"/>
      <c r="O159" s="611"/>
      <c r="P159" s="611"/>
      <c r="Q159" s="611"/>
      <c r="R159" s="611"/>
      <c r="S159" s="597"/>
      <c r="T159" s="610"/>
      <c r="U159" s="150"/>
      <c r="V159" s="150"/>
      <c r="W159" s="150"/>
      <c r="X159" s="150"/>
      <c r="Y159" s="150"/>
      <c r="Z159" s="150"/>
      <c r="AA159" s="150"/>
      <c r="AB159" s="150"/>
      <c r="AC159" s="150"/>
      <c r="AD159" s="150"/>
      <c r="AE159" s="150"/>
      <c r="AF159" s="150"/>
      <c r="AG159" s="150"/>
      <c r="AH159" s="150"/>
      <c r="AI159" s="150"/>
      <c r="AJ159" s="150"/>
      <c r="AK159" s="150"/>
      <c r="AL159" s="150"/>
      <c r="AM159" s="150"/>
      <c r="AN159" s="150"/>
      <c r="AO159" s="150"/>
      <c r="AP159" s="150"/>
      <c r="AQ159" s="150"/>
      <c r="AR159" s="150"/>
      <c r="AS159" s="150"/>
      <c r="AT159" s="150"/>
      <c r="AU159" s="150"/>
      <c r="AV159" s="150"/>
      <c r="AW159" s="150"/>
      <c r="AX159" s="150"/>
      <c r="AY159" s="150"/>
      <c r="AZ159" s="150"/>
      <c r="BA159" s="150"/>
      <c r="BB159" s="150"/>
      <c r="BC159" s="150"/>
      <c r="BD159" s="150"/>
      <c r="BE159" s="150"/>
      <c r="BF159" s="150"/>
      <c r="BG159" s="150"/>
      <c r="BH159" s="150"/>
      <c r="BI159" s="150"/>
      <c r="BJ159" s="150"/>
      <c r="BK159" s="150"/>
      <c r="BL159" s="150"/>
      <c r="BM159" s="150"/>
      <c r="BN159" s="150"/>
      <c r="BO159" s="150"/>
      <c r="BP159" s="150"/>
      <c r="BQ159" s="150"/>
      <c r="BR159" s="150"/>
      <c r="BS159" s="150"/>
      <c r="BT159" s="150"/>
      <c r="BU159" s="150"/>
      <c r="BV159" s="150"/>
      <c r="BW159" s="150"/>
      <c r="BX159" s="150"/>
      <c r="BY159" s="150"/>
      <c r="BZ159" s="150"/>
      <c r="CA159" s="150"/>
      <c r="CB159" s="150"/>
      <c r="CC159" s="150"/>
      <c r="CD159" s="150"/>
      <c r="CE159" s="150"/>
      <c r="CF159" s="150"/>
      <c r="CG159" s="150"/>
      <c r="CH159" s="150"/>
      <c r="CI159" s="150"/>
      <c r="CJ159" s="150"/>
      <c r="CK159" s="150"/>
      <c r="CL159" s="150"/>
      <c r="CM159" s="150"/>
      <c r="CN159" s="150"/>
      <c r="CO159" s="150"/>
      <c r="CP159" s="150"/>
      <c r="CQ159" s="150"/>
      <c r="CR159" s="150"/>
      <c r="CS159" s="150"/>
      <c r="CT159" s="150"/>
      <c r="CU159" s="150"/>
      <c r="CV159" s="150"/>
      <c r="CW159" s="150"/>
      <c r="CX159" s="150"/>
      <c r="CY159" s="150"/>
      <c r="CZ159" s="150"/>
      <c r="DA159" s="150"/>
      <c r="DB159" s="150"/>
      <c r="DC159" s="150"/>
      <c r="DD159" s="150"/>
      <c r="DE159" s="150"/>
      <c r="DF159" s="150"/>
      <c r="DG159" s="150"/>
      <c r="DH159" s="150"/>
      <c r="DI159" s="150"/>
      <c r="DJ159" s="150"/>
      <c r="DK159" s="150"/>
      <c r="DL159" s="150"/>
      <c r="DM159" s="150"/>
      <c r="DN159" s="150"/>
      <c r="DO159" s="150"/>
      <c r="DP159" s="150"/>
      <c r="DQ159" s="150"/>
      <c r="DR159" s="150"/>
      <c r="DS159" s="150"/>
      <c r="DT159" s="150"/>
      <c r="DU159" s="150"/>
      <c r="DV159" s="150"/>
      <c r="DW159" s="150"/>
      <c r="DX159" s="150"/>
      <c r="DY159" s="150"/>
      <c r="DZ159" s="150"/>
      <c r="EA159" s="150"/>
      <c r="EB159" s="150"/>
      <c r="EC159" s="150"/>
      <c r="ED159" s="150"/>
      <c r="EE159" s="150"/>
      <c r="EF159" s="150"/>
      <c r="EG159" s="150"/>
      <c r="EH159" s="150"/>
      <c r="EI159" s="150"/>
      <c r="EJ159" s="150"/>
      <c r="EK159" s="150"/>
      <c r="EL159" s="150"/>
      <c r="EM159" s="150"/>
      <c r="EN159" s="150"/>
      <c r="EO159" s="150"/>
      <c r="EP159" s="150"/>
      <c r="EQ159" s="150"/>
      <c r="ER159" s="150"/>
      <c r="ES159" s="150"/>
      <c r="ET159" s="150"/>
      <c r="EU159" s="150"/>
      <c r="EV159" s="150"/>
      <c r="EW159" s="150"/>
      <c r="EX159" s="150"/>
      <c r="EY159" s="150"/>
      <c r="EZ159" s="150"/>
      <c r="FA159" s="150"/>
      <c r="FB159" s="150"/>
      <c r="FC159" s="150"/>
      <c r="FD159" s="150"/>
      <c r="FE159" s="150"/>
      <c r="FF159" s="150"/>
      <c r="FG159" s="150"/>
      <c r="FH159" s="150"/>
      <c r="FI159" s="150"/>
      <c r="FJ159" s="150"/>
      <c r="FK159" s="150"/>
      <c r="FL159" s="150"/>
      <c r="FM159" s="150"/>
      <c r="FN159" s="150"/>
      <c r="FO159" s="150"/>
      <c r="FP159" s="150"/>
      <c r="FQ159" s="150"/>
      <c r="FR159" s="150"/>
      <c r="FS159" s="150"/>
      <c r="FT159" s="150"/>
      <c r="FU159" s="150"/>
      <c r="FV159" s="150"/>
      <c r="FW159" s="150"/>
      <c r="FX159" s="150"/>
      <c r="FY159" s="150"/>
      <c r="FZ159" s="150"/>
      <c r="GA159" s="150"/>
      <c r="GB159" s="150"/>
      <c r="GC159" s="150"/>
      <c r="GD159" s="150"/>
      <c r="GE159" s="150"/>
      <c r="GF159" s="150"/>
      <c r="GG159" s="150"/>
      <c r="GH159" s="150"/>
      <c r="GI159" s="150"/>
      <c r="GJ159" s="150"/>
      <c r="GK159" s="150"/>
      <c r="GL159" s="150"/>
      <c r="GM159" s="150"/>
      <c r="GN159" s="150"/>
      <c r="GO159" s="150"/>
      <c r="GP159" s="150"/>
      <c r="GQ159" s="150"/>
      <c r="GR159" s="150"/>
      <c r="GS159" s="150"/>
      <c r="GT159" s="150"/>
      <c r="GU159" s="150"/>
      <c r="GV159" s="150"/>
      <c r="GW159" s="150"/>
      <c r="GX159" s="150"/>
      <c r="GY159" s="150"/>
      <c r="GZ159" s="150"/>
      <c r="HA159" s="150"/>
      <c r="HB159" s="150"/>
      <c r="HC159" s="150"/>
      <c r="HD159" s="150"/>
      <c r="HE159" s="150"/>
      <c r="HF159" s="150"/>
      <c r="HG159" s="150"/>
      <c r="HH159" s="150"/>
      <c r="HI159" s="150"/>
      <c r="HJ159" s="150"/>
      <c r="HK159" s="150"/>
      <c r="HL159" s="150"/>
      <c r="HM159" s="150"/>
      <c r="HN159" s="150"/>
      <c r="HO159" s="150"/>
      <c r="HP159" s="150"/>
      <c r="HQ159" s="150"/>
      <c r="HR159" s="150"/>
      <c r="HS159" s="150"/>
      <c r="HT159" s="150"/>
      <c r="HU159" s="150"/>
      <c r="HV159" s="150"/>
      <c r="HW159" s="150"/>
      <c r="HX159" s="150"/>
      <c r="HY159" s="150"/>
      <c r="HZ159" s="150"/>
      <c r="IA159" s="150"/>
      <c r="IB159" s="150"/>
      <c r="IC159" s="150"/>
      <c r="ID159" s="150"/>
      <c r="IE159" s="150"/>
      <c r="IF159" s="150"/>
      <c r="IG159" s="150"/>
      <c r="IH159" s="150"/>
      <c r="II159" s="150"/>
      <c r="IJ159" s="150"/>
      <c r="IK159" s="150"/>
      <c r="IL159" s="150"/>
      <c r="IM159" s="150"/>
      <c r="IN159" s="150"/>
      <c r="IO159" s="150"/>
      <c r="IP159" s="150"/>
      <c r="IQ159" s="150"/>
      <c r="IR159" s="150"/>
      <c r="IS159" s="150"/>
      <c r="IT159" s="150"/>
      <c r="IU159" s="150"/>
      <c r="IV159" s="150"/>
    </row>
    <row r="160" spans="1:256" ht="15.75" customHeight="1" hidden="1">
      <c r="A160" s="739"/>
      <c r="B160" s="739"/>
      <c r="C160" s="739"/>
      <c r="D160" s="739"/>
      <c r="E160" s="739"/>
      <c r="F160" s="739"/>
      <c r="G160" s="739"/>
      <c r="H160" s="739"/>
      <c r="I160" s="739"/>
      <c r="J160" s="739"/>
      <c r="K160" s="157"/>
      <c r="L160" s="639"/>
      <c r="M160" s="639"/>
      <c r="N160" s="639"/>
      <c r="O160" s="611"/>
      <c r="P160" s="611"/>
      <c r="Q160" s="611"/>
      <c r="R160" s="611"/>
      <c r="S160" s="597"/>
      <c r="T160" s="610"/>
      <c r="U160" s="150"/>
      <c r="V160" s="150"/>
      <c r="W160" s="150"/>
      <c r="X160" s="150"/>
      <c r="Y160" s="150"/>
      <c r="Z160" s="150"/>
      <c r="AA160" s="150"/>
      <c r="AB160" s="150"/>
      <c r="AC160" s="150"/>
      <c r="AD160" s="150"/>
      <c r="AE160" s="150"/>
      <c r="AF160" s="150"/>
      <c r="AG160" s="150"/>
      <c r="AH160" s="150"/>
      <c r="AI160" s="150"/>
      <c r="AJ160" s="150"/>
      <c r="AK160" s="150"/>
      <c r="AL160" s="150"/>
      <c r="AM160" s="150"/>
      <c r="AN160" s="150"/>
      <c r="AO160" s="150"/>
      <c r="AP160" s="150"/>
      <c r="AQ160" s="150"/>
      <c r="AR160" s="150"/>
      <c r="AS160" s="150"/>
      <c r="AT160" s="150"/>
      <c r="AU160" s="150"/>
      <c r="AV160" s="150"/>
      <c r="AW160" s="150"/>
      <c r="AX160" s="150"/>
      <c r="AY160" s="150"/>
      <c r="AZ160" s="150"/>
      <c r="BA160" s="150"/>
      <c r="BB160" s="150"/>
      <c r="BC160" s="150"/>
      <c r="BD160" s="150"/>
      <c r="BE160" s="150"/>
      <c r="BF160" s="150"/>
      <c r="BG160" s="150"/>
      <c r="BH160" s="150"/>
      <c r="BI160" s="150"/>
      <c r="BJ160" s="150"/>
      <c r="BK160" s="150"/>
      <c r="BL160" s="150"/>
      <c r="BM160" s="150"/>
      <c r="BN160" s="150"/>
      <c r="BO160" s="150"/>
      <c r="BP160" s="150"/>
      <c r="BQ160" s="150"/>
      <c r="BR160" s="150"/>
      <c r="BS160" s="150"/>
      <c r="BT160" s="150"/>
      <c r="BU160" s="150"/>
      <c r="BV160" s="150"/>
      <c r="BW160" s="150"/>
      <c r="BX160" s="150"/>
      <c r="BY160" s="150"/>
      <c r="BZ160" s="150"/>
      <c r="CA160" s="150"/>
      <c r="CB160" s="150"/>
      <c r="CC160" s="150"/>
      <c r="CD160" s="150"/>
      <c r="CE160" s="150"/>
      <c r="CF160" s="150"/>
      <c r="CG160" s="150"/>
      <c r="CH160" s="150"/>
      <c r="CI160" s="150"/>
      <c r="CJ160" s="150"/>
      <c r="CK160" s="150"/>
      <c r="CL160" s="150"/>
      <c r="CM160" s="150"/>
      <c r="CN160" s="150"/>
      <c r="CO160" s="150"/>
      <c r="CP160" s="150"/>
      <c r="CQ160" s="150"/>
      <c r="CR160" s="150"/>
      <c r="CS160" s="150"/>
      <c r="CT160" s="150"/>
      <c r="CU160" s="150"/>
      <c r="CV160" s="150"/>
      <c r="CW160" s="150"/>
      <c r="CX160" s="150"/>
      <c r="CY160" s="150"/>
      <c r="CZ160" s="150"/>
      <c r="DA160" s="150"/>
      <c r="DB160" s="150"/>
      <c r="DC160" s="150"/>
      <c r="DD160" s="150"/>
      <c r="DE160" s="150"/>
      <c r="DF160" s="150"/>
      <c r="DG160" s="150"/>
      <c r="DH160" s="150"/>
      <c r="DI160" s="150"/>
      <c r="DJ160" s="150"/>
      <c r="DK160" s="150"/>
      <c r="DL160" s="150"/>
      <c r="DM160" s="150"/>
      <c r="DN160" s="150"/>
      <c r="DO160" s="150"/>
      <c r="DP160" s="150"/>
      <c r="DQ160" s="150"/>
      <c r="DR160" s="150"/>
      <c r="DS160" s="150"/>
      <c r="DT160" s="150"/>
      <c r="DU160" s="150"/>
      <c r="DV160" s="150"/>
      <c r="DW160" s="150"/>
      <c r="DX160" s="150"/>
      <c r="DY160" s="150"/>
      <c r="DZ160" s="150"/>
      <c r="EA160" s="150"/>
      <c r="EB160" s="150"/>
      <c r="EC160" s="150"/>
      <c r="ED160" s="150"/>
      <c r="EE160" s="150"/>
      <c r="EF160" s="150"/>
      <c r="EG160" s="150"/>
      <c r="EH160" s="150"/>
      <c r="EI160" s="150"/>
      <c r="EJ160" s="150"/>
      <c r="EK160" s="150"/>
      <c r="EL160" s="150"/>
      <c r="EM160" s="150"/>
      <c r="EN160" s="150"/>
      <c r="EO160" s="150"/>
      <c r="EP160" s="150"/>
      <c r="EQ160" s="150"/>
      <c r="ER160" s="150"/>
      <c r="ES160" s="150"/>
      <c r="ET160" s="150"/>
      <c r="EU160" s="150"/>
      <c r="EV160" s="150"/>
      <c r="EW160" s="150"/>
      <c r="EX160" s="150"/>
      <c r="EY160" s="150"/>
      <c r="EZ160" s="150"/>
      <c r="FA160" s="150"/>
      <c r="FB160" s="150"/>
      <c r="FC160" s="150"/>
      <c r="FD160" s="150"/>
      <c r="FE160" s="150"/>
      <c r="FF160" s="150"/>
      <c r="FG160" s="150"/>
      <c r="FH160" s="150"/>
      <c r="FI160" s="150"/>
      <c r="FJ160" s="150"/>
      <c r="FK160" s="150"/>
      <c r="FL160" s="150"/>
      <c r="FM160" s="150"/>
      <c r="FN160" s="150"/>
      <c r="FO160" s="150"/>
      <c r="FP160" s="150"/>
      <c r="FQ160" s="150"/>
      <c r="FR160" s="150"/>
      <c r="FS160" s="150"/>
      <c r="FT160" s="150"/>
      <c r="FU160" s="150"/>
      <c r="FV160" s="150"/>
      <c r="FW160" s="150"/>
      <c r="FX160" s="150"/>
      <c r="FY160" s="150"/>
      <c r="FZ160" s="150"/>
      <c r="GA160" s="150"/>
      <c r="GB160" s="150"/>
      <c r="GC160" s="150"/>
      <c r="GD160" s="150"/>
      <c r="GE160" s="150"/>
      <c r="GF160" s="150"/>
      <c r="GG160" s="150"/>
      <c r="GH160" s="150"/>
      <c r="GI160" s="150"/>
      <c r="GJ160" s="150"/>
      <c r="GK160" s="150"/>
      <c r="GL160" s="150"/>
      <c r="GM160" s="150"/>
      <c r="GN160" s="150"/>
      <c r="GO160" s="150"/>
      <c r="GP160" s="150"/>
      <c r="GQ160" s="150"/>
      <c r="GR160" s="150"/>
      <c r="GS160" s="150"/>
      <c r="GT160" s="150"/>
      <c r="GU160" s="150"/>
      <c r="GV160" s="150"/>
      <c r="GW160" s="150"/>
      <c r="GX160" s="150"/>
      <c r="GY160" s="150"/>
      <c r="GZ160" s="150"/>
      <c r="HA160" s="150"/>
      <c r="HB160" s="150"/>
      <c r="HC160" s="150"/>
      <c r="HD160" s="150"/>
      <c r="HE160" s="150"/>
      <c r="HF160" s="150"/>
      <c r="HG160" s="150"/>
      <c r="HH160" s="150"/>
      <c r="HI160" s="150"/>
      <c r="HJ160" s="150"/>
      <c r="HK160" s="150"/>
      <c r="HL160" s="150"/>
      <c r="HM160" s="150"/>
      <c r="HN160" s="150"/>
      <c r="HO160" s="150"/>
      <c r="HP160" s="150"/>
      <c r="HQ160" s="150"/>
      <c r="HR160" s="150"/>
      <c r="HS160" s="150"/>
      <c r="HT160" s="150"/>
      <c r="HU160" s="150"/>
      <c r="HV160" s="150"/>
      <c r="HW160" s="150"/>
      <c r="HX160" s="150"/>
      <c r="HY160" s="150"/>
      <c r="HZ160" s="150"/>
      <c r="IA160" s="150"/>
      <c r="IB160" s="150"/>
      <c r="IC160" s="150"/>
      <c r="ID160" s="150"/>
      <c r="IE160" s="150"/>
      <c r="IF160" s="150"/>
      <c r="IG160" s="150"/>
      <c r="IH160" s="150"/>
      <c r="II160" s="150"/>
      <c r="IJ160" s="150"/>
      <c r="IK160" s="150"/>
      <c r="IL160" s="150"/>
      <c r="IM160" s="150"/>
      <c r="IN160" s="150"/>
      <c r="IO160" s="150"/>
      <c r="IP160" s="150"/>
      <c r="IQ160" s="150"/>
      <c r="IR160" s="150"/>
      <c r="IS160" s="150"/>
      <c r="IT160" s="150"/>
      <c r="IU160" s="150"/>
      <c r="IV160" s="150"/>
    </row>
    <row r="161" spans="1:256" ht="12.75">
      <c r="A161" s="739"/>
      <c r="B161" s="739"/>
      <c r="C161" s="739"/>
      <c r="D161" s="739"/>
      <c r="E161" s="739"/>
      <c r="F161" s="739"/>
      <c r="G161" s="739"/>
      <c r="H161" s="739"/>
      <c r="I161" s="739"/>
      <c r="J161" s="739"/>
      <c r="K161" s="157"/>
      <c r="L161" s="639"/>
      <c r="M161" s="639"/>
      <c r="N161" s="639"/>
      <c r="O161" s="611"/>
      <c r="P161" s="611"/>
      <c r="Q161" s="611"/>
      <c r="R161" s="611"/>
      <c r="S161" s="597"/>
      <c r="T161" s="610"/>
      <c r="U161" s="150"/>
      <c r="V161" s="150"/>
      <c r="W161" s="150"/>
      <c r="X161" s="150"/>
      <c r="Y161" s="150"/>
      <c r="Z161" s="150"/>
      <c r="AA161" s="150"/>
      <c r="AB161" s="150"/>
      <c r="AC161" s="150"/>
      <c r="AD161" s="150"/>
      <c r="AE161" s="150"/>
      <c r="AF161" s="150"/>
      <c r="AG161" s="150"/>
      <c r="AH161" s="150"/>
      <c r="AI161" s="150"/>
      <c r="AJ161" s="150"/>
      <c r="AK161" s="150"/>
      <c r="AL161" s="150"/>
      <c r="AM161" s="150"/>
      <c r="AN161" s="150"/>
      <c r="AO161" s="150"/>
      <c r="AP161" s="150"/>
      <c r="AQ161" s="150"/>
      <c r="AR161" s="150"/>
      <c r="AS161" s="150"/>
      <c r="AT161" s="150"/>
      <c r="AU161" s="150"/>
      <c r="AV161" s="150"/>
      <c r="AW161" s="150"/>
      <c r="AX161" s="150"/>
      <c r="AY161" s="150"/>
      <c r="AZ161" s="150"/>
      <c r="BA161" s="150"/>
      <c r="BB161" s="150"/>
      <c r="BC161" s="150"/>
      <c r="BD161" s="150"/>
      <c r="BE161" s="150"/>
      <c r="BF161" s="150"/>
      <c r="BG161" s="150"/>
      <c r="BH161" s="150"/>
      <c r="BI161" s="150"/>
      <c r="BJ161" s="150"/>
      <c r="BK161" s="150"/>
      <c r="BL161" s="150"/>
      <c r="BM161" s="150"/>
      <c r="BN161" s="150"/>
      <c r="BO161" s="150"/>
      <c r="BP161" s="150"/>
      <c r="BQ161" s="150"/>
      <c r="BR161" s="150"/>
      <c r="BS161" s="150"/>
      <c r="BT161" s="150"/>
      <c r="BU161" s="150"/>
      <c r="BV161" s="150"/>
      <c r="BW161" s="150"/>
      <c r="BX161" s="150"/>
      <c r="BY161" s="150"/>
      <c r="BZ161" s="150"/>
      <c r="CA161" s="150"/>
      <c r="CB161" s="150"/>
      <c r="CC161" s="150"/>
      <c r="CD161" s="150"/>
      <c r="CE161" s="150"/>
      <c r="CF161" s="150"/>
      <c r="CG161" s="150"/>
      <c r="CH161" s="150"/>
      <c r="CI161" s="150"/>
      <c r="CJ161" s="150"/>
      <c r="CK161" s="150"/>
      <c r="CL161" s="150"/>
      <c r="CM161" s="150"/>
      <c r="CN161" s="150"/>
      <c r="CO161" s="150"/>
      <c r="CP161" s="150"/>
      <c r="CQ161" s="150"/>
      <c r="CR161" s="150"/>
      <c r="CS161" s="150"/>
      <c r="CT161" s="150"/>
      <c r="CU161" s="150"/>
      <c r="CV161" s="150"/>
      <c r="CW161" s="150"/>
      <c r="CX161" s="150"/>
      <c r="CY161" s="150"/>
      <c r="CZ161" s="150"/>
      <c r="DA161" s="150"/>
      <c r="DB161" s="150"/>
      <c r="DC161" s="150"/>
      <c r="DD161" s="150"/>
      <c r="DE161" s="150"/>
      <c r="DF161" s="150"/>
      <c r="DG161" s="150"/>
      <c r="DH161" s="150"/>
      <c r="DI161" s="150"/>
      <c r="DJ161" s="150"/>
      <c r="DK161" s="150"/>
      <c r="DL161" s="150"/>
      <c r="DM161" s="150"/>
      <c r="DN161" s="150"/>
      <c r="DO161" s="150"/>
      <c r="DP161" s="150"/>
      <c r="DQ161" s="150"/>
      <c r="DR161" s="150"/>
      <c r="DS161" s="150"/>
      <c r="DT161" s="150"/>
      <c r="DU161" s="150"/>
      <c r="DV161" s="150"/>
      <c r="DW161" s="150"/>
      <c r="DX161" s="150"/>
      <c r="DY161" s="150"/>
      <c r="DZ161" s="150"/>
      <c r="EA161" s="150"/>
      <c r="EB161" s="150"/>
      <c r="EC161" s="150"/>
      <c r="ED161" s="150"/>
      <c r="EE161" s="150"/>
      <c r="EF161" s="150"/>
      <c r="EG161" s="150"/>
      <c r="EH161" s="150"/>
      <c r="EI161" s="150"/>
      <c r="EJ161" s="150"/>
      <c r="EK161" s="150"/>
      <c r="EL161" s="150"/>
      <c r="EM161" s="150"/>
      <c r="EN161" s="150"/>
      <c r="EO161" s="150"/>
      <c r="EP161" s="150"/>
      <c r="EQ161" s="150"/>
      <c r="ER161" s="150"/>
      <c r="ES161" s="150"/>
      <c r="ET161" s="150"/>
      <c r="EU161" s="150"/>
      <c r="EV161" s="150"/>
      <c r="EW161" s="150"/>
      <c r="EX161" s="150"/>
      <c r="EY161" s="150"/>
      <c r="EZ161" s="150"/>
      <c r="FA161" s="150"/>
      <c r="FB161" s="150"/>
      <c r="FC161" s="150"/>
      <c r="FD161" s="150"/>
      <c r="FE161" s="150"/>
      <c r="FF161" s="150"/>
      <c r="FG161" s="150"/>
      <c r="FH161" s="150"/>
      <c r="FI161" s="150"/>
      <c r="FJ161" s="150"/>
      <c r="FK161" s="150"/>
      <c r="FL161" s="150"/>
      <c r="FM161" s="150"/>
      <c r="FN161" s="150"/>
      <c r="FO161" s="150"/>
      <c r="FP161" s="150"/>
      <c r="FQ161" s="150"/>
      <c r="FR161" s="150"/>
      <c r="FS161" s="150"/>
      <c r="FT161" s="150"/>
      <c r="FU161" s="150"/>
      <c r="FV161" s="150"/>
      <c r="FW161" s="150"/>
      <c r="FX161" s="150"/>
      <c r="FY161" s="150"/>
      <c r="FZ161" s="150"/>
      <c r="GA161" s="150"/>
      <c r="GB161" s="150"/>
      <c r="GC161" s="150"/>
      <c r="GD161" s="150"/>
      <c r="GE161" s="150"/>
      <c r="GF161" s="150"/>
      <c r="GG161" s="150"/>
      <c r="GH161" s="150"/>
      <c r="GI161" s="150"/>
      <c r="GJ161" s="150"/>
      <c r="GK161" s="150"/>
      <c r="GL161" s="150"/>
      <c r="GM161" s="150"/>
      <c r="GN161" s="150"/>
      <c r="GO161" s="150"/>
      <c r="GP161" s="150"/>
      <c r="GQ161" s="150"/>
      <c r="GR161" s="150"/>
      <c r="GS161" s="150"/>
      <c r="GT161" s="150"/>
      <c r="GU161" s="150"/>
      <c r="GV161" s="150"/>
      <c r="GW161" s="150"/>
      <c r="GX161" s="150"/>
      <c r="GY161" s="150"/>
      <c r="GZ161" s="150"/>
      <c r="HA161" s="150"/>
      <c r="HB161" s="150"/>
      <c r="HC161" s="150"/>
      <c r="HD161" s="150"/>
      <c r="HE161" s="150"/>
      <c r="HF161" s="150"/>
      <c r="HG161" s="150"/>
      <c r="HH161" s="150"/>
      <c r="HI161" s="150"/>
      <c r="HJ161" s="150"/>
      <c r="HK161" s="150"/>
      <c r="HL161" s="150"/>
      <c r="HM161" s="150"/>
      <c r="HN161" s="150"/>
      <c r="HO161" s="150"/>
      <c r="HP161" s="150"/>
      <c r="HQ161" s="150"/>
      <c r="HR161" s="150"/>
      <c r="HS161" s="150"/>
      <c r="HT161" s="150"/>
      <c r="HU161" s="150"/>
      <c r="HV161" s="150"/>
      <c r="HW161" s="150"/>
      <c r="HX161" s="150"/>
      <c r="HY161" s="150"/>
      <c r="HZ161" s="150"/>
      <c r="IA161" s="150"/>
      <c r="IB161" s="150"/>
      <c r="IC161" s="150"/>
      <c r="ID161" s="150"/>
      <c r="IE161" s="150"/>
      <c r="IF161" s="150"/>
      <c r="IG161" s="150"/>
      <c r="IH161" s="150"/>
      <c r="II161" s="150"/>
      <c r="IJ161" s="150"/>
      <c r="IK161" s="150"/>
      <c r="IL161" s="150"/>
      <c r="IM161" s="150"/>
      <c r="IN161" s="150"/>
      <c r="IO161" s="150"/>
      <c r="IP161" s="150"/>
      <c r="IQ161" s="150"/>
      <c r="IR161" s="150"/>
      <c r="IS161" s="150"/>
      <c r="IT161" s="150"/>
      <c r="IU161" s="150"/>
      <c r="IV161" s="150"/>
    </row>
    <row r="162" spans="1:256" ht="27" customHeight="1">
      <c r="A162" s="739"/>
      <c r="B162" s="739"/>
      <c r="C162" s="739"/>
      <c r="D162" s="739"/>
      <c r="E162" s="739"/>
      <c r="F162" s="739"/>
      <c r="G162" s="739"/>
      <c r="H162" s="739"/>
      <c r="I162" s="739"/>
      <c r="J162" s="739"/>
      <c r="K162" s="157"/>
      <c r="L162" s="611"/>
      <c r="M162" s="611"/>
      <c r="N162" s="617"/>
      <c r="O162" s="611"/>
      <c r="P162" s="611"/>
      <c r="Q162" s="611"/>
      <c r="R162" s="611"/>
      <c r="S162" s="597"/>
      <c r="T162" s="610"/>
      <c r="U162" s="150"/>
      <c r="V162" s="150"/>
      <c r="W162" s="150"/>
      <c r="X162" s="150"/>
      <c r="Y162" s="150"/>
      <c r="Z162" s="150"/>
      <c r="AA162" s="150"/>
      <c r="AB162" s="150"/>
      <c r="AC162" s="150"/>
      <c r="AD162" s="150"/>
      <c r="AE162" s="150"/>
      <c r="AF162" s="150"/>
      <c r="AG162" s="150"/>
      <c r="AH162" s="150"/>
      <c r="AI162" s="150"/>
      <c r="AJ162" s="150"/>
      <c r="AK162" s="150"/>
      <c r="AL162" s="150"/>
      <c r="AM162" s="150"/>
      <c r="AN162" s="150"/>
      <c r="AO162" s="150"/>
      <c r="AP162" s="150"/>
      <c r="AQ162" s="150"/>
      <c r="AR162" s="150"/>
      <c r="AS162" s="150"/>
      <c r="AT162" s="150"/>
      <c r="AU162" s="150"/>
      <c r="AV162" s="150"/>
      <c r="AW162" s="150"/>
      <c r="AX162" s="150"/>
      <c r="AY162" s="150"/>
      <c r="AZ162" s="150"/>
      <c r="BA162" s="150"/>
      <c r="BB162" s="150"/>
      <c r="BC162" s="150"/>
      <c r="BD162" s="150"/>
      <c r="BE162" s="150"/>
      <c r="BF162" s="150"/>
      <c r="BG162" s="150"/>
      <c r="BH162" s="150"/>
      <c r="BI162" s="150"/>
      <c r="BJ162" s="150"/>
      <c r="BK162" s="150"/>
      <c r="BL162" s="150"/>
      <c r="BM162" s="150"/>
      <c r="BN162" s="150"/>
      <c r="BO162" s="150"/>
      <c r="BP162" s="150"/>
      <c r="BQ162" s="150"/>
      <c r="BR162" s="150"/>
      <c r="BS162" s="150"/>
      <c r="BT162" s="150"/>
      <c r="BU162" s="150"/>
      <c r="BV162" s="150"/>
      <c r="BW162" s="150"/>
      <c r="BX162" s="150"/>
      <c r="BY162" s="150"/>
      <c r="BZ162" s="150"/>
      <c r="CA162" s="150"/>
      <c r="CB162" s="150"/>
      <c r="CC162" s="150"/>
      <c r="CD162" s="150"/>
      <c r="CE162" s="150"/>
      <c r="CF162" s="150"/>
      <c r="CG162" s="150"/>
      <c r="CH162" s="150"/>
      <c r="CI162" s="150"/>
      <c r="CJ162" s="150"/>
      <c r="CK162" s="150"/>
      <c r="CL162" s="150"/>
      <c r="CM162" s="150"/>
      <c r="CN162" s="150"/>
      <c r="CO162" s="150"/>
      <c r="CP162" s="150"/>
      <c r="CQ162" s="150"/>
      <c r="CR162" s="150"/>
      <c r="CS162" s="150"/>
      <c r="CT162" s="150"/>
      <c r="CU162" s="150"/>
      <c r="CV162" s="150"/>
      <c r="CW162" s="150"/>
      <c r="CX162" s="150"/>
      <c r="CY162" s="150"/>
      <c r="CZ162" s="150"/>
      <c r="DA162" s="150"/>
      <c r="DB162" s="150"/>
      <c r="DC162" s="150"/>
      <c r="DD162" s="150"/>
      <c r="DE162" s="150"/>
      <c r="DF162" s="150"/>
      <c r="DG162" s="150"/>
      <c r="DH162" s="150"/>
      <c r="DI162" s="150"/>
      <c r="DJ162" s="150"/>
      <c r="DK162" s="150"/>
      <c r="DL162" s="150"/>
      <c r="DM162" s="150"/>
      <c r="DN162" s="150"/>
      <c r="DO162" s="150"/>
      <c r="DP162" s="150"/>
      <c r="DQ162" s="150"/>
      <c r="DR162" s="150"/>
      <c r="DS162" s="150"/>
      <c r="DT162" s="150"/>
      <c r="DU162" s="150"/>
      <c r="DV162" s="150"/>
      <c r="DW162" s="150"/>
      <c r="DX162" s="150"/>
      <c r="DY162" s="150"/>
      <c r="DZ162" s="150"/>
      <c r="EA162" s="150"/>
      <c r="EB162" s="150"/>
      <c r="EC162" s="150"/>
      <c r="ED162" s="150"/>
      <c r="EE162" s="150"/>
      <c r="EF162" s="150"/>
      <c r="EG162" s="150"/>
      <c r="EH162" s="150"/>
      <c r="EI162" s="150"/>
      <c r="EJ162" s="150"/>
      <c r="EK162" s="150"/>
      <c r="EL162" s="150"/>
      <c r="EM162" s="150"/>
      <c r="EN162" s="150"/>
      <c r="EO162" s="150"/>
      <c r="EP162" s="150"/>
      <c r="EQ162" s="150"/>
      <c r="ER162" s="150"/>
      <c r="ES162" s="150"/>
      <c r="ET162" s="150"/>
      <c r="EU162" s="150"/>
      <c r="EV162" s="150"/>
      <c r="EW162" s="150"/>
      <c r="EX162" s="150"/>
      <c r="EY162" s="150"/>
      <c r="EZ162" s="150"/>
      <c r="FA162" s="150"/>
      <c r="FB162" s="150"/>
      <c r="FC162" s="150"/>
      <c r="FD162" s="150"/>
      <c r="FE162" s="150"/>
      <c r="FF162" s="150"/>
      <c r="FG162" s="150"/>
      <c r="FH162" s="150"/>
      <c r="FI162" s="150"/>
      <c r="FJ162" s="150"/>
      <c r="FK162" s="150"/>
      <c r="FL162" s="150"/>
      <c r="FM162" s="150"/>
      <c r="FN162" s="150"/>
      <c r="FO162" s="150"/>
      <c r="FP162" s="150"/>
      <c r="FQ162" s="150"/>
      <c r="FR162" s="150"/>
      <c r="FS162" s="150"/>
      <c r="FT162" s="150"/>
      <c r="FU162" s="150"/>
      <c r="FV162" s="150"/>
      <c r="FW162" s="150"/>
      <c r="FX162" s="150"/>
      <c r="FY162" s="150"/>
      <c r="FZ162" s="150"/>
      <c r="GA162" s="150"/>
      <c r="GB162" s="150"/>
      <c r="GC162" s="150"/>
      <c r="GD162" s="150"/>
      <c r="GE162" s="150"/>
      <c r="GF162" s="150"/>
      <c r="GG162" s="150"/>
      <c r="GH162" s="150"/>
      <c r="GI162" s="150"/>
      <c r="GJ162" s="150"/>
      <c r="GK162" s="150"/>
      <c r="GL162" s="150"/>
      <c r="GM162" s="150"/>
      <c r="GN162" s="150"/>
      <c r="GO162" s="150"/>
      <c r="GP162" s="150"/>
      <c r="GQ162" s="150"/>
      <c r="GR162" s="150"/>
      <c r="GS162" s="150"/>
      <c r="GT162" s="150"/>
      <c r="GU162" s="150"/>
      <c r="GV162" s="150"/>
      <c r="GW162" s="150"/>
      <c r="GX162" s="150"/>
      <c r="GY162" s="150"/>
      <c r="GZ162" s="150"/>
      <c r="HA162" s="150"/>
      <c r="HB162" s="150"/>
      <c r="HC162" s="150"/>
      <c r="HD162" s="150"/>
      <c r="HE162" s="150"/>
      <c r="HF162" s="150"/>
      <c r="HG162" s="150"/>
      <c r="HH162" s="150"/>
      <c r="HI162" s="150"/>
      <c r="HJ162" s="150"/>
      <c r="HK162" s="150"/>
      <c r="HL162" s="150"/>
      <c r="HM162" s="150"/>
      <c r="HN162" s="150"/>
      <c r="HO162" s="150"/>
      <c r="HP162" s="150"/>
      <c r="HQ162" s="150"/>
      <c r="HR162" s="150"/>
      <c r="HS162" s="150"/>
      <c r="HT162" s="150"/>
      <c r="HU162" s="150"/>
      <c r="HV162" s="150"/>
      <c r="HW162" s="150"/>
      <c r="HX162" s="150"/>
      <c r="HY162" s="150"/>
      <c r="HZ162" s="150"/>
      <c r="IA162" s="150"/>
      <c r="IB162" s="150"/>
      <c r="IC162" s="150"/>
      <c r="ID162" s="150"/>
      <c r="IE162" s="150"/>
      <c r="IF162" s="150"/>
      <c r="IG162" s="150"/>
      <c r="IH162" s="150"/>
      <c r="II162" s="150"/>
      <c r="IJ162" s="150"/>
      <c r="IK162" s="150"/>
      <c r="IL162" s="150"/>
      <c r="IM162" s="150"/>
      <c r="IN162" s="150"/>
      <c r="IO162" s="150"/>
      <c r="IP162" s="150"/>
      <c r="IQ162" s="150"/>
      <c r="IR162" s="150"/>
      <c r="IS162" s="150"/>
      <c r="IT162" s="150"/>
      <c r="IU162" s="150"/>
      <c r="IV162" s="150"/>
    </row>
    <row r="163" spans="1:20" ht="26.25" customHeight="1">
      <c r="A163" s="735" t="str">
        <f>N172</f>
        <v>Получить  высшее профессиональное образование в области дефектологии</v>
      </c>
      <c r="B163" s="735"/>
      <c r="C163" s="735"/>
      <c r="D163" s="735"/>
      <c r="E163" s="735"/>
      <c r="F163" s="735"/>
      <c r="G163" s="735"/>
      <c r="H163" s="735"/>
      <c r="I163" s="735"/>
      <c r="J163" s="735"/>
      <c r="K163" s="736" t="s">
        <v>171</v>
      </c>
      <c r="L163" s="618" t="s">
        <v>172</v>
      </c>
      <c r="M163" s="103" t="s">
        <v>169</v>
      </c>
      <c r="N163" s="11"/>
      <c r="O163" s="12"/>
      <c r="P163" s="12"/>
      <c r="Q163" s="12"/>
      <c r="R163" s="12"/>
      <c r="S163" s="597"/>
      <c r="T163" s="610"/>
    </row>
    <row r="164" spans="1:20" ht="6.75" customHeight="1" hidden="1">
      <c r="A164" s="716" t="str">
        <f>Q172</f>
        <v> ---</v>
      </c>
      <c r="B164" s="716" t="s">
        <v>173</v>
      </c>
      <c r="C164" s="716"/>
      <c r="D164" s="716"/>
      <c r="E164" s="716"/>
      <c r="F164" s="716"/>
      <c r="G164" s="716"/>
      <c r="H164" s="716"/>
      <c r="I164" s="716"/>
      <c r="J164" s="716"/>
      <c r="K164" s="736"/>
      <c r="L164" s="596"/>
      <c r="M164" s="10"/>
      <c r="N164" s="11"/>
      <c r="O164" s="12"/>
      <c r="P164" s="12"/>
      <c r="Q164" s="12"/>
      <c r="R164" s="12"/>
      <c r="S164" s="597"/>
      <c r="T164" s="610"/>
    </row>
    <row r="165" spans="1:256" ht="3" customHeight="1" hidden="1">
      <c r="A165" s="735">
        <f>IF(A164=" ---","",P172)</f>
      </c>
      <c r="B165" s="735"/>
      <c r="C165" s="735"/>
      <c r="D165" s="735"/>
      <c r="E165" s="735"/>
      <c r="F165" s="735"/>
      <c r="G165" s="735"/>
      <c r="H165" s="735"/>
      <c r="I165" s="735"/>
      <c r="J165" s="735"/>
      <c r="K165" s="102" t="s">
        <v>174</v>
      </c>
      <c r="L165" s="596"/>
      <c r="M165" s="10"/>
      <c r="N165" s="11"/>
      <c r="O165" s="12"/>
      <c r="P165" s="12"/>
      <c r="Q165" s="12"/>
      <c r="R165" s="12"/>
      <c r="S165" s="597"/>
      <c r="T165" s="610"/>
      <c r="U165" s="57"/>
      <c r="V165" s="57"/>
      <c r="W165" s="57"/>
      <c r="X165" s="57"/>
      <c r="Y165" s="57"/>
      <c r="Z165" s="57"/>
      <c r="AA165" s="57"/>
      <c r="AB165" s="57"/>
      <c r="AC165" s="57"/>
      <c r="AD165" s="57"/>
      <c r="AE165" s="57"/>
      <c r="AF165" s="57"/>
      <c r="AG165" s="57"/>
      <c r="AH165" s="57"/>
      <c r="AI165" s="57"/>
      <c r="AJ165" s="57"/>
      <c r="AK165" s="57"/>
      <c r="AL165" s="57"/>
      <c r="AM165" s="57"/>
      <c r="AN165" s="57"/>
      <c r="AO165" s="57"/>
      <c r="AP165" s="57"/>
      <c r="AQ165" s="57"/>
      <c r="AR165" s="57"/>
      <c r="AS165" s="57"/>
      <c r="AT165" s="57"/>
      <c r="AU165" s="57"/>
      <c r="AV165" s="57"/>
      <c r="AW165" s="57"/>
      <c r="AX165" s="57"/>
      <c r="AY165" s="57"/>
      <c r="AZ165" s="57"/>
      <c r="BA165" s="57"/>
      <c r="BB165" s="57"/>
      <c r="BC165" s="57"/>
      <c r="BD165" s="57"/>
      <c r="BE165" s="57"/>
      <c r="BF165" s="57"/>
      <c r="BG165" s="57"/>
      <c r="BH165" s="57"/>
      <c r="BI165" s="57"/>
      <c r="BJ165" s="57"/>
      <c r="BK165" s="57"/>
      <c r="BL165" s="57"/>
      <c r="BM165" s="57"/>
      <c r="BN165" s="57"/>
      <c r="BO165" s="57"/>
      <c r="BP165" s="57"/>
      <c r="BQ165" s="57"/>
      <c r="BR165" s="57"/>
      <c r="BS165" s="57"/>
      <c r="BT165" s="57"/>
      <c r="BU165" s="57"/>
      <c r="BV165" s="57"/>
      <c r="BW165" s="57"/>
      <c r="BX165" s="57"/>
      <c r="BY165" s="57"/>
      <c r="BZ165" s="57"/>
      <c r="CA165" s="57"/>
      <c r="CB165" s="57"/>
      <c r="CC165" s="57"/>
      <c r="CD165" s="57"/>
      <c r="CE165" s="57"/>
      <c r="CF165" s="57"/>
      <c r="CG165" s="57"/>
      <c r="CH165" s="57"/>
      <c r="CI165" s="57"/>
      <c r="CJ165" s="57"/>
      <c r="CK165" s="57"/>
      <c r="CL165" s="57"/>
      <c r="CM165" s="57"/>
      <c r="CN165" s="57"/>
      <c r="CO165" s="57"/>
      <c r="CP165" s="57"/>
      <c r="CQ165" s="57"/>
      <c r="CR165" s="57"/>
      <c r="CS165" s="57"/>
      <c r="CT165" s="57"/>
      <c r="CU165" s="57"/>
      <c r="CV165" s="57"/>
      <c r="CW165" s="57"/>
      <c r="CX165" s="57"/>
      <c r="CY165" s="57"/>
      <c r="CZ165" s="57"/>
      <c r="DA165" s="57"/>
      <c r="DB165" s="57"/>
      <c r="DC165" s="57"/>
      <c r="DD165" s="57"/>
      <c r="DE165" s="57"/>
      <c r="DF165" s="57"/>
      <c r="DG165" s="57"/>
      <c r="DH165" s="57"/>
      <c r="DI165" s="57"/>
      <c r="DJ165" s="57"/>
      <c r="DK165" s="57"/>
      <c r="DL165" s="57"/>
      <c r="DM165" s="57"/>
      <c r="DN165" s="57"/>
      <c r="DO165" s="57"/>
      <c r="DP165" s="57"/>
      <c r="DQ165" s="57"/>
      <c r="DR165" s="57"/>
      <c r="DS165" s="57"/>
      <c r="DT165" s="57"/>
      <c r="DU165" s="57"/>
      <c r="DV165" s="57"/>
      <c r="DW165" s="57"/>
      <c r="DX165" s="57"/>
      <c r="DY165" s="57"/>
      <c r="DZ165" s="57"/>
      <c r="EA165" s="57"/>
      <c r="EB165" s="57"/>
      <c r="EC165" s="57"/>
      <c r="ED165" s="57"/>
      <c r="EE165" s="57"/>
      <c r="EF165" s="57"/>
      <c r="EG165" s="57"/>
      <c r="EH165" s="57"/>
      <c r="EI165" s="57"/>
      <c r="EJ165" s="57"/>
      <c r="EK165" s="57"/>
      <c r="EL165" s="57"/>
      <c r="EM165" s="57"/>
      <c r="EN165" s="57"/>
      <c r="EO165" s="57"/>
      <c r="EP165" s="57"/>
      <c r="EQ165" s="57"/>
      <c r="ER165" s="57"/>
      <c r="ES165" s="57"/>
      <c r="ET165" s="57"/>
      <c r="EU165" s="57"/>
      <c r="EV165" s="57"/>
      <c r="EW165" s="57"/>
      <c r="EX165" s="57"/>
      <c r="EY165" s="57"/>
      <c r="EZ165" s="57"/>
      <c r="FA165" s="57"/>
      <c r="FB165" s="57"/>
      <c r="FC165" s="57"/>
      <c r="FD165" s="57"/>
      <c r="FE165" s="57"/>
      <c r="FF165" s="57"/>
      <c r="FG165" s="57"/>
      <c r="FH165" s="57"/>
      <c r="FI165" s="57"/>
      <c r="FJ165" s="57"/>
      <c r="FK165" s="57"/>
      <c r="FL165" s="57"/>
      <c r="FM165" s="57"/>
      <c r="FN165" s="57"/>
      <c r="FO165" s="57"/>
      <c r="FP165" s="57"/>
      <c r="FQ165" s="57"/>
      <c r="FR165" s="57"/>
      <c r="FS165" s="57"/>
      <c r="FT165" s="57"/>
      <c r="FU165" s="57"/>
      <c r="FV165" s="57"/>
      <c r="FW165" s="57"/>
      <c r="FX165" s="57"/>
      <c r="FY165" s="57"/>
      <c r="FZ165" s="57"/>
      <c r="GA165" s="57"/>
      <c r="GB165" s="57"/>
      <c r="GC165" s="57"/>
      <c r="GD165" s="57"/>
      <c r="GE165" s="57"/>
      <c r="GF165" s="57"/>
      <c r="GG165" s="57"/>
      <c r="GH165" s="57"/>
      <c r="GI165" s="57"/>
      <c r="GJ165" s="57"/>
      <c r="GK165" s="57"/>
      <c r="GL165" s="57"/>
      <c r="GM165" s="57"/>
      <c r="GN165" s="57"/>
      <c r="GO165" s="57"/>
      <c r="GP165" s="57"/>
      <c r="GQ165" s="57"/>
      <c r="GR165" s="57"/>
      <c r="GS165" s="57"/>
      <c r="GT165" s="57"/>
      <c r="GU165" s="57"/>
      <c r="GV165" s="57"/>
      <c r="GW165" s="57"/>
      <c r="GX165" s="57"/>
      <c r="GY165" s="57"/>
      <c r="GZ165" s="57"/>
      <c r="HA165" s="57"/>
      <c r="HB165" s="57"/>
      <c r="HC165" s="57"/>
      <c r="HD165" s="57"/>
      <c r="HE165" s="57"/>
      <c r="HF165" s="57"/>
      <c r="HG165" s="57"/>
      <c r="HH165" s="57"/>
      <c r="HI165" s="57"/>
      <c r="HJ165" s="57"/>
      <c r="HK165" s="57"/>
      <c r="HL165" s="57"/>
      <c r="HM165" s="57"/>
      <c r="HN165" s="57"/>
      <c r="HO165" s="57"/>
      <c r="HP165" s="57"/>
      <c r="HQ165" s="57"/>
      <c r="HR165" s="57"/>
      <c r="HS165" s="57"/>
      <c r="HT165" s="57"/>
      <c r="HU165" s="57"/>
      <c r="HV165" s="57"/>
      <c r="HW165" s="57"/>
      <c r="HX165" s="57"/>
      <c r="HY165" s="57"/>
      <c r="HZ165" s="57"/>
      <c r="IA165" s="57"/>
      <c r="IB165" s="57"/>
      <c r="IC165" s="57"/>
      <c r="ID165" s="57"/>
      <c r="IE165" s="57"/>
      <c r="IF165" s="57"/>
      <c r="IG165" s="57"/>
      <c r="IH165" s="57"/>
      <c r="II165" s="57"/>
      <c r="IJ165" s="57"/>
      <c r="IK165" s="57"/>
      <c r="IL165" s="57"/>
      <c r="IM165" s="57"/>
      <c r="IN165" s="57"/>
      <c r="IO165" s="57"/>
      <c r="IP165" s="57"/>
      <c r="IQ165" s="57"/>
      <c r="IR165" s="57"/>
      <c r="IS165" s="57"/>
      <c r="IT165" s="57"/>
      <c r="IU165" s="57"/>
      <c r="IV165" s="57"/>
    </row>
    <row r="166" spans="1:256" ht="1.5" customHeight="1">
      <c r="A166" s="144"/>
      <c r="B166" s="144"/>
      <c r="C166" s="144"/>
      <c r="D166" s="144"/>
      <c r="E166" s="144"/>
      <c r="F166" s="144"/>
      <c r="G166" s="144"/>
      <c r="H166" s="144"/>
      <c r="I166" s="144"/>
      <c r="J166" s="144"/>
      <c r="K166" s="144"/>
      <c r="L166" s="596"/>
      <c r="M166" s="10"/>
      <c r="N166" s="11"/>
      <c r="O166" s="12"/>
      <c r="P166" s="12"/>
      <c r="Q166" s="12"/>
      <c r="R166" s="12"/>
      <c r="S166" s="597"/>
      <c r="T166" s="610"/>
      <c r="U166" s="57"/>
      <c r="V166" s="57"/>
      <c r="W166" s="57"/>
      <c r="X166" s="57"/>
      <c r="Y166" s="57"/>
      <c r="Z166" s="57"/>
      <c r="AA166" s="57"/>
      <c r="AB166" s="57"/>
      <c r="AC166" s="57"/>
      <c r="AD166" s="57"/>
      <c r="AE166" s="57"/>
      <c r="AF166" s="57"/>
      <c r="AG166" s="57"/>
      <c r="AH166" s="57"/>
      <c r="AI166" s="57"/>
      <c r="AJ166" s="57"/>
      <c r="AK166" s="57"/>
      <c r="AL166" s="57"/>
      <c r="AM166" s="57"/>
      <c r="AN166" s="57"/>
      <c r="AO166" s="57"/>
      <c r="AP166" s="57"/>
      <c r="AQ166" s="57"/>
      <c r="AR166" s="57"/>
      <c r="AS166" s="57"/>
      <c r="AT166" s="57"/>
      <c r="AU166" s="57"/>
      <c r="AV166" s="57"/>
      <c r="AW166" s="57"/>
      <c r="AX166" s="57"/>
      <c r="AY166" s="57"/>
      <c r="AZ166" s="57"/>
      <c r="BA166" s="57"/>
      <c r="BB166" s="57"/>
      <c r="BC166" s="57"/>
      <c r="BD166" s="57"/>
      <c r="BE166" s="57"/>
      <c r="BF166" s="57"/>
      <c r="BG166" s="57"/>
      <c r="BH166" s="57"/>
      <c r="BI166" s="57"/>
      <c r="BJ166" s="57"/>
      <c r="BK166" s="57"/>
      <c r="BL166" s="57"/>
      <c r="BM166" s="57"/>
      <c r="BN166" s="57"/>
      <c r="BO166" s="57"/>
      <c r="BP166" s="57"/>
      <c r="BQ166" s="57"/>
      <c r="BR166" s="57"/>
      <c r="BS166" s="57"/>
      <c r="BT166" s="57"/>
      <c r="BU166" s="57"/>
      <c r="BV166" s="57"/>
      <c r="BW166" s="57"/>
      <c r="BX166" s="57"/>
      <c r="BY166" s="57"/>
      <c r="BZ166" s="57"/>
      <c r="CA166" s="57"/>
      <c r="CB166" s="57"/>
      <c r="CC166" s="57"/>
      <c r="CD166" s="57"/>
      <c r="CE166" s="57"/>
      <c r="CF166" s="57"/>
      <c r="CG166" s="57"/>
      <c r="CH166" s="57"/>
      <c r="CI166" s="57"/>
      <c r="CJ166" s="57"/>
      <c r="CK166" s="57"/>
      <c r="CL166" s="57"/>
      <c r="CM166" s="57"/>
      <c r="CN166" s="57"/>
      <c r="CO166" s="57"/>
      <c r="CP166" s="57"/>
      <c r="CQ166" s="57"/>
      <c r="CR166" s="57"/>
      <c r="CS166" s="57"/>
      <c r="CT166" s="57"/>
      <c r="CU166" s="57"/>
      <c r="CV166" s="57"/>
      <c r="CW166" s="57"/>
      <c r="CX166" s="57"/>
      <c r="CY166" s="57"/>
      <c r="CZ166" s="57"/>
      <c r="DA166" s="57"/>
      <c r="DB166" s="57"/>
      <c r="DC166" s="57"/>
      <c r="DD166" s="57"/>
      <c r="DE166" s="57"/>
      <c r="DF166" s="57"/>
      <c r="DG166" s="57"/>
      <c r="DH166" s="57"/>
      <c r="DI166" s="57"/>
      <c r="DJ166" s="57"/>
      <c r="DK166" s="57"/>
      <c r="DL166" s="57"/>
      <c r="DM166" s="57"/>
      <c r="DN166" s="57"/>
      <c r="DO166" s="57"/>
      <c r="DP166" s="57"/>
      <c r="DQ166" s="57"/>
      <c r="DR166" s="57"/>
      <c r="DS166" s="57"/>
      <c r="DT166" s="57"/>
      <c r="DU166" s="57"/>
      <c r="DV166" s="57"/>
      <c r="DW166" s="57"/>
      <c r="DX166" s="57"/>
      <c r="DY166" s="57"/>
      <c r="DZ166" s="57"/>
      <c r="EA166" s="57"/>
      <c r="EB166" s="57"/>
      <c r="EC166" s="57"/>
      <c r="ED166" s="57"/>
      <c r="EE166" s="57"/>
      <c r="EF166" s="57"/>
      <c r="EG166" s="57"/>
      <c r="EH166" s="57"/>
      <c r="EI166" s="57"/>
      <c r="EJ166" s="57"/>
      <c r="EK166" s="57"/>
      <c r="EL166" s="57"/>
      <c r="EM166" s="57"/>
      <c r="EN166" s="57"/>
      <c r="EO166" s="57"/>
      <c r="EP166" s="57"/>
      <c r="EQ166" s="57"/>
      <c r="ER166" s="57"/>
      <c r="ES166" s="57"/>
      <c r="ET166" s="57"/>
      <c r="EU166" s="57"/>
      <c r="EV166" s="57"/>
      <c r="EW166" s="57"/>
      <c r="EX166" s="57"/>
      <c r="EY166" s="57"/>
      <c r="EZ166" s="57"/>
      <c r="FA166" s="57"/>
      <c r="FB166" s="57"/>
      <c r="FC166" s="57"/>
      <c r="FD166" s="57"/>
      <c r="FE166" s="57"/>
      <c r="FF166" s="57"/>
      <c r="FG166" s="57"/>
      <c r="FH166" s="57"/>
      <c r="FI166" s="57"/>
      <c r="FJ166" s="57"/>
      <c r="FK166" s="57"/>
      <c r="FL166" s="57"/>
      <c r="FM166" s="57"/>
      <c r="FN166" s="57"/>
      <c r="FO166" s="57"/>
      <c r="FP166" s="57"/>
      <c r="FQ166" s="57"/>
      <c r="FR166" s="57"/>
      <c r="FS166" s="57"/>
      <c r="FT166" s="57"/>
      <c r="FU166" s="57"/>
      <c r="FV166" s="57"/>
      <c r="FW166" s="57"/>
      <c r="FX166" s="57"/>
      <c r="FY166" s="57"/>
      <c r="FZ166" s="57"/>
      <c r="GA166" s="57"/>
      <c r="GB166" s="57"/>
      <c r="GC166" s="57"/>
      <c r="GD166" s="57"/>
      <c r="GE166" s="57"/>
      <c r="GF166" s="57"/>
      <c r="GG166" s="57"/>
      <c r="GH166" s="57"/>
      <c r="GI166" s="57"/>
      <c r="GJ166" s="57"/>
      <c r="GK166" s="57"/>
      <c r="GL166" s="57"/>
      <c r="GM166" s="57"/>
      <c r="GN166" s="57"/>
      <c r="GO166" s="57"/>
      <c r="GP166" s="57"/>
      <c r="GQ166" s="57"/>
      <c r="GR166" s="57"/>
      <c r="GS166" s="57"/>
      <c r="GT166" s="57"/>
      <c r="GU166" s="57"/>
      <c r="GV166" s="57"/>
      <c r="GW166" s="57"/>
      <c r="GX166" s="57"/>
      <c r="GY166" s="57"/>
      <c r="GZ166" s="57"/>
      <c r="HA166" s="57"/>
      <c r="HB166" s="57"/>
      <c r="HC166" s="57"/>
      <c r="HD166" s="57"/>
      <c r="HE166" s="57"/>
      <c r="HF166" s="57"/>
      <c r="HG166" s="57"/>
      <c r="HH166" s="57"/>
      <c r="HI166" s="57"/>
      <c r="HJ166" s="57"/>
      <c r="HK166" s="57"/>
      <c r="HL166" s="57"/>
      <c r="HM166" s="57"/>
      <c r="HN166" s="57"/>
      <c r="HO166" s="57"/>
      <c r="HP166" s="57"/>
      <c r="HQ166" s="57"/>
      <c r="HR166" s="57"/>
      <c r="HS166" s="57"/>
      <c r="HT166" s="57"/>
      <c r="HU166" s="57"/>
      <c r="HV166" s="57"/>
      <c r="HW166" s="57"/>
      <c r="HX166" s="57"/>
      <c r="HY166" s="57"/>
      <c r="HZ166" s="57"/>
      <c r="IA166" s="57"/>
      <c r="IB166" s="57"/>
      <c r="IC166" s="57"/>
      <c r="ID166" s="57"/>
      <c r="IE166" s="57"/>
      <c r="IF166" s="57"/>
      <c r="IG166" s="57"/>
      <c r="IH166" s="57"/>
      <c r="II166" s="57"/>
      <c r="IJ166" s="57"/>
      <c r="IK166" s="57"/>
      <c r="IL166" s="57"/>
      <c r="IM166" s="57"/>
      <c r="IN166" s="57"/>
      <c r="IO166" s="57"/>
      <c r="IP166" s="57"/>
      <c r="IQ166" s="57"/>
      <c r="IR166" s="57"/>
      <c r="IS166" s="57"/>
      <c r="IT166" s="57"/>
      <c r="IU166" s="57"/>
      <c r="IV166" s="57"/>
    </row>
    <row r="167" spans="1:20" ht="5.25" customHeight="1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596"/>
      <c r="M167" s="10"/>
      <c r="N167" s="11"/>
      <c r="O167" s="12"/>
      <c r="P167" s="12"/>
      <c r="Q167" s="12"/>
      <c r="R167" s="12"/>
      <c r="S167" s="597"/>
      <c r="T167" s="610"/>
    </row>
    <row r="168" spans="1:20" ht="16.5" customHeight="1">
      <c r="A168" s="666" t="s">
        <v>522</v>
      </c>
      <c r="B168" s="666"/>
      <c r="C168" s="666"/>
      <c r="D168" s="666"/>
      <c r="E168" s="666"/>
      <c r="F168" s="666"/>
      <c r="G168" s="666"/>
      <c r="H168" s="666"/>
      <c r="I168" s="666"/>
      <c r="J168" s="666"/>
      <c r="K168" s="18" t="s">
        <v>520</v>
      </c>
      <c r="L168" s="596"/>
      <c r="M168" s="10"/>
      <c r="N168" s="11"/>
      <c r="O168" s="12"/>
      <c r="P168" s="12"/>
      <c r="Q168" s="12"/>
      <c r="R168" s="12"/>
      <c r="S168" s="597"/>
      <c r="T168" s="610"/>
    </row>
    <row r="169" spans="1:256" ht="17.25" customHeight="1">
      <c r="A169" s="741" t="s">
        <v>521</v>
      </c>
      <c r="B169" s="741"/>
      <c r="C169" s="741"/>
      <c r="D169" s="741"/>
      <c r="E169" s="741"/>
      <c r="F169" s="741"/>
      <c r="G169" s="741"/>
      <c r="H169" s="741"/>
      <c r="I169" s="741"/>
      <c r="J169" s="741"/>
      <c r="K169" s="141" t="str">
        <f>T2</f>
        <v># 12</v>
      </c>
      <c r="L169" s="12"/>
      <c r="M169" s="12"/>
      <c r="N169" s="12"/>
      <c r="O169" s="12"/>
      <c r="P169" s="12"/>
      <c r="Q169" s="12"/>
      <c r="R169" s="12"/>
      <c r="S169" s="597"/>
      <c r="T169" s="610"/>
      <c r="U169" s="370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  <c r="AZ169" s="12"/>
      <c r="BA169" s="12"/>
      <c r="BB169" s="12"/>
      <c r="BC169" s="12"/>
      <c r="BD169" s="12"/>
      <c r="BE169" s="12"/>
      <c r="BF169" s="12"/>
      <c r="BG169" s="12"/>
      <c r="BH169" s="12"/>
      <c r="BI169" s="12"/>
      <c r="BJ169" s="12"/>
      <c r="BK169" s="12"/>
      <c r="BL169" s="12"/>
      <c r="BM169" s="12"/>
      <c r="BN169" s="12"/>
      <c r="BO169" s="12"/>
      <c r="BP169" s="12"/>
      <c r="BQ169" s="12"/>
      <c r="BR169" s="12"/>
      <c r="BS169" s="12"/>
      <c r="BT169" s="12"/>
      <c r="BU169" s="12"/>
      <c r="BV169" s="12"/>
      <c r="BW169" s="12"/>
      <c r="BX169" s="12"/>
      <c r="BY169" s="12"/>
      <c r="BZ169" s="12"/>
      <c r="CA169" s="12"/>
      <c r="CB169" s="12"/>
      <c r="CC169" s="12"/>
      <c r="CD169" s="12"/>
      <c r="CE169" s="12"/>
      <c r="CF169" s="12"/>
      <c r="CG169" s="12"/>
      <c r="CH169" s="12"/>
      <c r="CI169" s="12"/>
      <c r="CJ169" s="12"/>
      <c r="CK169" s="12"/>
      <c r="CL169" s="12"/>
      <c r="CM169" s="12"/>
      <c r="CN169" s="12"/>
      <c r="CO169" s="12"/>
      <c r="CP169" s="12"/>
      <c r="CQ169" s="12"/>
      <c r="CR169" s="12"/>
      <c r="CS169" s="12"/>
      <c r="CT169" s="12"/>
      <c r="CU169" s="12"/>
      <c r="CV169" s="12"/>
      <c r="CW169" s="12"/>
      <c r="CX169" s="12"/>
      <c r="CY169" s="12"/>
      <c r="CZ169" s="12"/>
      <c r="DA169" s="12"/>
      <c r="DB169" s="12"/>
      <c r="DC169" s="12"/>
      <c r="DD169" s="12"/>
      <c r="DE169" s="12"/>
      <c r="DF169" s="12"/>
      <c r="DG169" s="12"/>
      <c r="DH169" s="12"/>
      <c r="DI169" s="12"/>
      <c r="DJ169" s="12"/>
      <c r="DK169" s="12"/>
      <c r="DL169" s="12"/>
      <c r="DM169" s="12"/>
      <c r="DN169" s="12"/>
      <c r="DO169" s="12"/>
      <c r="DP169" s="12"/>
      <c r="DQ169" s="12"/>
      <c r="DR169" s="12"/>
      <c r="DS169" s="12"/>
      <c r="DT169" s="12"/>
      <c r="DU169" s="12"/>
      <c r="DV169" s="12"/>
      <c r="DW169" s="12"/>
      <c r="DX169" s="12"/>
      <c r="DY169" s="12"/>
      <c r="DZ169" s="12"/>
      <c r="EA169" s="12"/>
      <c r="EB169" s="12"/>
      <c r="EC169" s="12"/>
      <c r="ED169" s="12"/>
      <c r="EE169" s="12"/>
      <c r="EF169" s="12"/>
      <c r="EG169" s="12"/>
      <c r="EH169" s="12"/>
      <c r="EI169" s="12"/>
      <c r="EJ169" s="12"/>
      <c r="EK169" s="12"/>
      <c r="EL169" s="12"/>
      <c r="EM169" s="12"/>
      <c r="EN169" s="12"/>
      <c r="EO169" s="12"/>
      <c r="EP169" s="12"/>
      <c r="EQ169" s="12"/>
      <c r="ER169" s="12"/>
      <c r="ES169" s="12"/>
      <c r="ET169" s="12"/>
      <c r="EU169" s="12"/>
      <c r="EV169" s="12"/>
      <c r="EW169" s="12"/>
      <c r="EX169" s="12"/>
      <c r="EY169" s="12"/>
      <c r="EZ169" s="12"/>
      <c r="FA169" s="12"/>
      <c r="FB169" s="12"/>
      <c r="FC169" s="12"/>
      <c r="FD169" s="12"/>
      <c r="FE169" s="12"/>
      <c r="FF169" s="12"/>
      <c r="FG169" s="12"/>
      <c r="FH169" s="12"/>
      <c r="FI169" s="12"/>
      <c r="FJ169" s="12"/>
      <c r="FK169" s="12"/>
      <c r="FL169" s="12"/>
      <c r="FM169" s="12"/>
      <c r="FN169" s="12"/>
      <c r="FO169" s="12"/>
      <c r="FP169" s="12"/>
      <c r="FQ169" s="12"/>
      <c r="FR169" s="12"/>
      <c r="FS169" s="12"/>
      <c r="FT169" s="12"/>
      <c r="FU169" s="12"/>
      <c r="FV169" s="12"/>
      <c r="FW169" s="12"/>
      <c r="FX169" s="12"/>
      <c r="FY169" s="12"/>
      <c r="FZ169" s="12"/>
      <c r="GA169" s="12"/>
      <c r="GB169" s="12"/>
      <c r="GC169" s="12"/>
      <c r="GD169" s="12"/>
      <c r="GE169" s="12"/>
      <c r="GF169" s="12"/>
      <c r="GG169" s="12"/>
      <c r="GH169" s="12"/>
      <c r="GI169" s="12"/>
      <c r="GJ169" s="12"/>
      <c r="GK169" s="12"/>
      <c r="GL169" s="12"/>
      <c r="GM169" s="12"/>
      <c r="GN169" s="12"/>
      <c r="GO169" s="12"/>
      <c r="GP169" s="12"/>
      <c r="GQ169" s="12"/>
      <c r="GR169" s="12"/>
      <c r="GS169" s="12"/>
      <c r="GT169" s="12"/>
      <c r="GU169" s="12"/>
      <c r="GV169" s="12"/>
      <c r="GW169" s="12"/>
      <c r="GX169" s="12"/>
      <c r="GY169" s="12"/>
      <c r="GZ169" s="12"/>
      <c r="HA169" s="12"/>
      <c r="HB169" s="12"/>
      <c r="HC169" s="12"/>
      <c r="HD169" s="12"/>
      <c r="HE169" s="12"/>
      <c r="HF169" s="12"/>
      <c r="HG169" s="12"/>
      <c r="HH169" s="12"/>
      <c r="HI169" s="12"/>
      <c r="HJ169" s="12"/>
      <c r="HK169" s="12"/>
      <c r="HL169" s="12"/>
      <c r="HM169" s="12"/>
      <c r="HN169" s="12"/>
      <c r="HO169" s="12"/>
      <c r="HP169" s="12"/>
      <c r="HQ169" s="12"/>
      <c r="HR169" s="12"/>
      <c r="HS169" s="12"/>
      <c r="HT169" s="12"/>
      <c r="HU169" s="12"/>
      <c r="HV169" s="12"/>
      <c r="HW169" s="12"/>
      <c r="HX169" s="12"/>
      <c r="HY169" s="12"/>
      <c r="HZ169" s="12"/>
      <c r="IA169" s="12"/>
      <c r="IB169" s="12"/>
      <c r="IC169" s="12"/>
      <c r="ID169" s="12"/>
      <c r="IE169" s="12"/>
      <c r="IF169" s="12"/>
      <c r="IG169" s="12"/>
      <c r="IH169" s="12"/>
      <c r="II169" s="12"/>
      <c r="IJ169" s="12"/>
      <c r="IK169" s="12"/>
      <c r="IL169" s="12"/>
      <c r="IM169" s="12"/>
      <c r="IN169" s="12"/>
      <c r="IO169" s="12"/>
      <c r="IP169" s="12"/>
      <c r="IQ169" s="12"/>
      <c r="IR169" s="12"/>
      <c r="IS169" s="12"/>
      <c r="IT169" s="12"/>
      <c r="IU169" s="12"/>
      <c r="IV169" s="12"/>
    </row>
    <row r="170" spans="1:20" ht="3.75" customHeight="1">
      <c r="A170" s="619"/>
      <c r="B170" s="212"/>
      <c r="C170" s="211"/>
      <c r="D170" s="211"/>
      <c r="E170" s="211"/>
      <c r="F170" s="211"/>
      <c r="G170" s="211"/>
      <c r="H170" s="211"/>
      <c r="I170" s="211"/>
      <c r="J170" s="211"/>
      <c r="K170" s="620">
        <v>1</v>
      </c>
      <c r="L170" s="620">
        <v>2</v>
      </c>
      <c r="M170" s="620">
        <v>3</v>
      </c>
      <c r="N170" s="620">
        <v>4</v>
      </c>
      <c r="O170" s="620">
        <v>5</v>
      </c>
      <c r="P170" s="620">
        <v>6</v>
      </c>
      <c r="Q170" s="620">
        <v>7</v>
      </c>
      <c r="R170" s="620">
        <v>8</v>
      </c>
      <c r="S170" s="620">
        <v>9</v>
      </c>
      <c r="T170" s="610"/>
    </row>
    <row r="171" spans="1:20" ht="21" customHeight="1">
      <c r="A171" s="633" t="s">
        <v>12</v>
      </c>
      <c r="B171" s="665" t="s">
        <v>176</v>
      </c>
      <c r="C171" s="665"/>
      <c r="D171" s="665"/>
      <c r="E171" s="665"/>
      <c r="F171" s="665"/>
      <c r="G171" s="665"/>
      <c r="H171" s="665"/>
      <c r="I171" s="665"/>
      <c r="J171" s="665"/>
      <c r="K171" s="621" t="s">
        <v>669</v>
      </c>
      <c r="L171" s="622" t="s">
        <v>506</v>
      </c>
      <c r="M171" s="622" t="s">
        <v>507</v>
      </c>
      <c r="N171" s="623" t="s">
        <v>464</v>
      </c>
      <c r="O171" s="624" t="s">
        <v>530</v>
      </c>
      <c r="P171" s="623" t="s">
        <v>465</v>
      </c>
      <c r="Q171" s="197"/>
      <c r="R171" s="197"/>
      <c r="S171" s="622" t="s">
        <v>176</v>
      </c>
      <c r="T171" s="610"/>
    </row>
    <row r="172" spans="1:20" ht="78.75" customHeight="1" thickBot="1">
      <c r="A172" s="636" t="str">
        <f>R175</f>
        <v>Воспитатель </v>
      </c>
      <c r="B172" s="664" t="str">
        <f>S175</f>
        <v>Высшее профессиональное образование или среднее профессиональное образование по направлению подготовки «Образование и педагогика» без предъявления требований к стажу работы либо высшее профессиональное образование или среднее профессиональное образование и дополнительное профессиональное образование по направлению подготовки «Образование и педагогика» без предъявления требований к стажу работы. 
Для старшего воспитателя - высшее профессиональное образование  по направлению подготовки «Образование и педагогика» и стаж работы в должности воспитателя не менее 2 лет. </v>
      </c>
      <c r="C172" s="664"/>
      <c r="D172" s="664"/>
      <c r="E172" s="664"/>
      <c r="F172" s="664"/>
      <c r="G172" s="664"/>
      <c r="H172" s="664"/>
      <c r="I172" s="664"/>
      <c r="J172" s="664"/>
      <c r="K172" s="578" t="str">
        <f>IF(долж_ОС="учитель","учитель",долж_ОС)</f>
        <v>учитель-дефектолог</v>
      </c>
      <c r="L172" s="625" t="str">
        <f>VLOOKUP($K$172,$K$175:$S$204,L170)</f>
        <v>Наличие/получение  высшего профессионального образования в области дефектологии</v>
      </c>
      <c r="M172" s="625" t="str">
        <f aca="true" t="shared" si="1" ref="M172:S172">VLOOKUP($K$172,$K$175:$S$204,M170)</f>
        <v> ---</v>
      </c>
      <c r="N172" s="626" t="str">
        <f t="shared" si="1"/>
        <v>Получить  высшее профессиональное образование в области дефектологии</v>
      </c>
      <c r="O172" s="627" t="str">
        <f t="shared" si="1"/>
        <v> 2) если у педагога нет высшего образования в области дефектологии</v>
      </c>
      <c r="P172" s="628" t="str">
        <f t="shared" si="1"/>
        <v> ---</v>
      </c>
      <c r="Q172" s="627" t="str">
        <f t="shared" si="1"/>
        <v> ---</v>
      </c>
      <c r="R172" s="629" t="str">
        <f t="shared" si="1"/>
        <v>Учитель-дефектолог, учитель-логопед (логопед) *</v>
      </c>
      <c r="S172" s="629" t="str">
        <f t="shared" si="1"/>
        <v>Высшее профессиональное образование в области дефектологии без предъявления требований к стажу работы. 
*  Примечание 
Наименование должности «Логопед» в образовательных учреждениях не применяется, а используется в учреждениях здравоохранения и социального обслуживания.</v>
      </c>
      <c r="T172" s="610"/>
    </row>
    <row r="173" spans="1:20" ht="12.75" hidden="1">
      <c r="A173" s="740" t="s">
        <v>611</v>
      </c>
      <c r="B173" s="740"/>
      <c r="C173" s="740"/>
      <c r="D173" s="740"/>
      <c r="E173" s="740"/>
      <c r="F173" s="740"/>
      <c r="G173" s="740"/>
      <c r="H173" s="740"/>
      <c r="I173" s="740"/>
      <c r="J173" s="740"/>
      <c r="K173" s="630"/>
      <c r="L173" s="420"/>
      <c r="M173" s="420"/>
      <c r="N173" s="631"/>
      <c r="O173" s="632"/>
      <c r="P173" s="632"/>
      <c r="Q173" s="12"/>
      <c r="R173" s="426"/>
      <c r="S173" s="12"/>
      <c r="T173" s="610"/>
    </row>
    <row r="174" spans="11:20" ht="12.75" hidden="1">
      <c r="K174" s="5"/>
      <c r="L174" s="5"/>
      <c r="M174" s="5"/>
      <c r="N174" s="5"/>
      <c r="T174" s="610"/>
    </row>
    <row r="175" spans="1:20" ht="95.25" customHeight="1" thickBot="1">
      <c r="A175" s="636" t="str">
        <f>R201</f>
        <v>Учитель</v>
      </c>
      <c r="B175" s="664" t="str">
        <f>S201</f>
        <v>Высшее профессиональное образование или среднее профессиональное образование по направлению подготовки «Образование и педагогика» или в области, соответствующей преподаваемому предмету, без предъявления требований к стажу работы,  либо  высшее профессиональное образование или среднее профессиональное образование и дополнительное профессиональное образование по направлению деятельности в образовательном учреждении без предъявления требований к стажу работы. </v>
      </c>
      <c r="C175" s="664"/>
      <c r="D175" s="664"/>
      <c r="E175" s="664"/>
      <c r="F175" s="664"/>
      <c r="G175" s="664"/>
      <c r="H175" s="664"/>
      <c r="I175" s="664"/>
      <c r="J175" s="664"/>
      <c r="K175" s="634" t="s">
        <v>120</v>
      </c>
      <c r="L175" s="410" t="s">
        <v>41</v>
      </c>
      <c r="M175" s="410" t="s">
        <v>527</v>
      </c>
      <c r="N175" s="360" t="s">
        <v>170</v>
      </c>
      <c r="O175" s="411" t="s">
        <v>528</v>
      </c>
      <c r="P175" s="410" t="s">
        <v>527</v>
      </c>
      <c r="Q175" s="410" t="s">
        <v>527</v>
      </c>
      <c r="R175" s="637" t="s">
        <v>758</v>
      </c>
      <c r="S175" s="425" t="s">
        <v>529</v>
      </c>
      <c r="T175" s="610"/>
    </row>
    <row r="176" spans="1:20" ht="95.25" customHeight="1" thickBot="1">
      <c r="A176" s="636" t="str">
        <f>R202</f>
        <v>Учитель-дефектолог, учитель-логопед (логопед) *</v>
      </c>
      <c r="B176" s="664" t="str">
        <f>S202</f>
        <v>Высшее профессиональное образование в области дефектологии без предъявления требований к стажу работы. 
*  Примечание 
Наименование должности «Логопед» в образовательных учреждениях не применяется, а используется в учреждениях здравоохранения и социального обслуживания.</v>
      </c>
      <c r="C176" s="664"/>
      <c r="D176" s="664"/>
      <c r="E176" s="664"/>
      <c r="F176" s="664"/>
      <c r="G176" s="664"/>
      <c r="H176" s="664"/>
      <c r="I176" s="664"/>
      <c r="J176" s="664"/>
      <c r="K176" s="589" t="s">
        <v>122</v>
      </c>
      <c r="L176" s="584" t="str">
        <f>L202</f>
        <v>Наличие/получение  высшего профессионального образования в области дефектологии</v>
      </c>
      <c r="M176" s="584" t="str">
        <f aca="true" t="shared" si="2" ref="M176:S176">M202</f>
        <v> ---</v>
      </c>
      <c r="N176" s="584" t="str">
        <f t="shared" si="2"/>
        <v>Получить  высшее профессиональное образование в области дефектологии</v>
      </c>
      <c r="O176" s="584" t="str">
        <f t="shared" si="2"/>
        <v> 2) если у педагога нет высшего образования в области дефектологии</v>
      </c>
      <c r="P176" s="584" t="str">
        <f t="shared" si="2"/>
        <v> ---</v>
      </c>
      <c r="Q176" s="584" t="str">
        <f t="shared" si="2"/>
        <v> ---</v>
      </c>
      <c r="R176" s="584" t="str">
        <f t="shared" si="2"/>
        <v>Учитель-дефектолог, учитель-логопед (логопед) *</v>
      </c>
      <c r="S176" s="584" t="str">
        <f t="shared" si="2"/>
        <v>Высшее профессиональное образование в области дефектологии без предъявления требований к стажу работы. 
*  Примечание 
Наименование должности «Логопед» в образовательных учреждениях не применяется, а используется в учреждениях здравоохранения и социального обслуживания.</v>
      </c>
      <c r="T176" s="610"/>
    </row>
    <row r="177" spans="1:20" ht="13.5" customHeight="1">
      <c r="A177" s="740" t="s">
        <v>611</v>
      </c>
      <c r="B177" s="740"/>
      <c r="C177" s="740"/>
      <c r="D177" s="740"/>
      <c r="E177" s="740"/>
      <c r="F177" s="740"/>
      <c r="G177" s="740"/>
      <c r="H177" s="740"/>
      <c r="I177" s="740"/>
      <c r="J177" s="740"/>
      <c r="K177" s="429" t="s">
        <v>124</v>
      </c>
      <c r="L177" s="410" t="s">
        <v>605</v>
      </c>
      <c r="M177" s="410" t="s">
        <v>527</v>
      </c>
      <c r="N177" s="360" t="s">
        <v>602</v>
      </c>
      <c r="O177" s="411" t="s">
        <v>601</v>
      </c>
      <c r="P177" s="410" t="s">
        <v>527</v>
      </c>
      <c r="Q177" s="410" t="s">
        <v>527</v>
      </c>
      <c r="R177" s="428" t="s">
        <v>604</v>
      </c>
      <c r="S177" s="425" t="s">
        <v>603</v>
      </c>
      <c r="T177" s="610"/>
    </row>
    <row r="178" spans="1:20" ht="153" hidden="1">
      <c r="A178" s="417"/>
      <c r="B178" s="418"/>
      <c r="C178" s="418"/>
      <c r="D178" s="418"/>
      <c r="E178" s="418"/>
      <c r="F178" s="418"/>
      <c r="G178" s="418"/>
      <c r="H178" s="418"/>
      <c r="I178" s="418"/>
      <c r="J178" s="585"/>
      <c r="K178" s="429" t="s">
        <v>126</v>
      </c>
      <c r="L178" s="410" t="s">
        <v>589</v>
      </c>
      <c r="M178" s="410" t="s">
        <v>527</v>
      </c>
      <c r="N178" s="360" t="s">
        <v>590</v>
      </c>
      <c r="O178" s="411" t="s">
        <v>591</v>
      </c>
      <c r="P178" s="410" t="s">
        <v>527</v>
      </c>
      <c r="Q178" s="410" t="s">
        <v>527</v>
      </c>
      <c r="R178" s="428" t="s">
        <v>592</v>
      </c>
      <c r="S178" s="425" t="s">
        <v>593</v>
      </c>
      <c r="T178" s="370"/>
    </row>
    <row r="179" spans="1:20" ht="184.5" hidden="1">
      <c r="A179" s="417"/>
      <c r="B179" s="418"/>
      <c r="C179" s="418"/>
      <c r="D179" s="418"/>
      <c r="E179" s="418"/>
      <c r="F179" s="418"/>
      <c r="G179" s="418"/>
      <c r="H179" s="418"/>
      <c r="I179" s="418"/>
      <c r="J179" s="585"/>
      <c r="K179" s="429" t="s">
        <v>128</v>
      </c>
      <c r="L179" s="410" t="s">
        <v>610</v>
      </c>
      <c r="M179" s="410" t="s">
        <v>527</v>
      </c>
      <c r="N179" s="360" t="s">
        <v>607</v>
      </c>
      <c r="O179" s="411" t="s">
        <v>606</v>
      </c>
      <c r="P179" s="410" t="s">
        <v>527</v>
      </c>
      <c r="Q179" s="410" t="s">
        <v>527</v>
      </c>
      <c r="R179" s="428" t="s">
        <v>609</v>
      </c>
      <c r="S179" s="425" t="s">
        <v>608</v>
      </c>
      <c r="T179" s="370"/>
    </row>
    <row r="180" spans="1:20" ht="92.25" hidden="1">
      <c r="A180" s="417"/>
      <c r="B180" s="418"/>
      <c r="C180" s="418"/>
      <c r="D180" s="418"/>
      <c r="E180" s="418"/>
      <c r="F180" s="418"/>
      <c r="G180" s="418"/>
      <c r="H180" s="418"/>
      <c r="I180" s="418"/>
      <c r="J180" s="585"/>
      <c r="K180" s="429" t="s">
        <v>130</v>
      </c>
      <c r="L180" s="410" t="s">
        <v>646</v>
      </c>
      <c r="M180" s="410" t="s">
        <v>527</v>
      </c>
      <c r="N180" s="360" t="s">
        <v>648</v>
      </c>
      <c r="O180" s="411" t="s">
        <v>647</v>
      </c>
      <c r="P180" s="410" t="s">
        <v>527</v>
      </c>
      <c r="Q180" s="410" t="s">
        <v>527</v>
      </c>
      <c r="R180" s="428" t="s">
        <v>623</v>
      </c>
      <c r="S180" s="425" t="s">
        <v>649</v>
      </c>
      <c r="T180" s="370"/>
    </row>
    <row r="181" spans="1:20" ht="118.5" hidden="1">
      <c r="A181" s="417"/>
      <c r="B181" s="418"/>
      <c r="C181" s="418"/>
      <c r="D181" s="418"/>
      <c r="E181" s="418"/>
      <c r="F181" s="418"/>
      <c r="G181" s="418"/>
      <c r="H181" s="418"/>
      <c r="I181" s="418"/>
      <c r="J181" s="586" t="s">
        <v>597</v>
      </c>
      <c r="K181" s="588" t="s">
        <v>132</v>
      </c>
      <c r="L181" s="584" t="str">
        <f>L202</f>
        <v>Наличие/получение  высшего профессионального образования в области дефектологии</v>
      </c>
      <c r="M181" s="584" t="str">
        <f aca="true" t="shared" si="3" ref="M181:S181">M202</f>
        <v> ---</v>
      </c>
      <c r="N181" s="584" t="str">
        <f t="shared" si="3"/>
        <v>Получить  высшее профессиональное образование в области дефектологии</v>
      </c>
      <c r="O181" s="584" t="str">
        <f t="shared" si="3"/>
        <v> 2) если у педагога нет высшего образования в области дефектологии</v>
      </c>
      <c r="P181" s="584" t="str">
        <f t="shared" si="3"/>
        <v> ---</v>
      </c>
      <c r="Q181" s="584" t="str">
        <f t="shared" si="3"/>
        <v> ---</v>
      </c>
      <c r="R181" s="584" t="str">
        <f t="shared" si="3"/>
        <v>Учитель-дефектолог, учитель-логопед (логопед) *</v>
      </c>
      <c r="S181" s="584" t="str">
        <f t="shared" si="3"/>
        <v>Высшее профессиональное образование в области дефектологии без предъявления требований к стажу работы. 
*  Примечание 
Наименование должности «Логопед» в образовательных учреждениях не применяется, а используется в учреждениях здравоохранения и социального обслуживания.</v>
      </c>
      <c r="T181" s="370"/>
    </row>
    <row r="182" spans="1:20" ht="153" hidden="1">
      <c r="A182" s="419"/>
      <c r="B182" s="419"/>
      <c r="C182" s="419"/>
      <c r="D182" s="419"/>
      <c r="E182" s="419"/>
      <c r="F182" s="419"/>
      <c r="G182" s="419"/>
      <c r="H182" s="419"/>
      <c r="I182" s="418"/>
      <c r="J182" s="585"/>
      <c r="K182" s="429" t="s">
        <v>134</v>
      </c>
      <c r="L182" s="410" t="s">
        <v>508</v>
      </c>
      <c r="M182" s="410" t="s">
        <v>509</v>
      </c>
      <c r="N182" s="360" t="s">
        <v>170</v>
      </c>
      <c r="O182" s="411" t="s">
        <v>510</v>
      </c>
      <c r="P182" s="360" t="s">
        <v>511</v>
      </c>
      <c r="Q182" s="410" t="s">
        <v>527</v>
      </c>
      <c r="R182" s="428" t="s">
        <v>631</v>
      </c>
      <c r="S182" s="425" t="s">
        <v>513</v>
      </c>
      <c r="T182" s="370"/>
    </row>
    <row r="183" spans="1:20" ht="92.25" hidden="1">
      <c r="A183" s="417"/>
      <c r="B183" s="418"/>
      <c r="C183" s="418"/>
      <c r="D183" s="418"/>
      <c r="E183" s="418"/>
      <c r="F183" s="418"/>
      <c r="G183" s="418"/>
      <c r="H183" s="418"/>
      <c r="I183" s="418"/>
      <c r="J183" s="591" t="s">
        <v>638</v>
      </c>
      <c r="K183" s="429" t="s">
        <v>135</v>
      </c>
      <c r="L183" s="410" t="s">
        <v>636</v>
      </c>
      <c r="M183" s="410" t="s">
        <v>527</v>
      </c>
      <c r="N183" s="360" t="s">
        <v>635</v>
      </c>
      <c r="O183" s="411" t="s">
        <v>634</v>
      </c>
      <c r="P183" s="410" t="s">
        <v>527</v>
      </c>
      <c r="Q183" s="410" t="s">
        <v>527</v>
      </c>
      <c r="R183" s="428" t="s">
        <v>625</v>
      </c>
      <c r="S183" s="425" t="s">
        <v>626</v>
      </c>
      <c r="T183" s="370"/>
    </row>
    <row r="184" spans="1:20" ht="118.5" hidden="1">
      <c r="A184" s="417"/>
      <c r="B184" s="418"/>
      <c r="C184" s="418"/>
      <c r="D184" s="418"/>
      <c r="E184" s="418"/>
      <c r="F184" s="418"/>
      <c r="G184" s="418"/>
      <c r="H184" s="418"/>
      <c r="I184" s="418"/>
      <c r="J184" s="585"/>
      <c r="K184" s="429" t="s">
        <v>137</v>
      </c>
      <c r="L184" s="410" t="s">
        <v>41</v>
      </c>
      <c r="M184" s="410" t="s">
        <v>565</v>
      </c>
      <c r="N184" s="360" t="s">
        <v>675</v>
      </c>
      <c r="O184" s="411" t="s">
        <v>566</v>
      </c>
      <c r="P184" s="360" t="s">
        <v>567</v>
      </c>
      <c r="Q184" s="411" t="s">
        <v>568</v>
      </c>
      <c r="R184" s="428" t="s">
        <v>569</v>
      </c>
      <c r="S184" s="425" t="s">
        <v>570</v>
      </c>
      <c r="T184" s="370"/>
    </row>
    <row r="185" spans="1:20" ht="210.75" hidden="1">
      <c r="A185" s="417"/>
      <c r="B185" s="418"/>
      <c r="C185" s="418"/>
      <c r="D185" s="418"/>
      <c r="E185" s="418"/>
      <c r="F185" s="418"/>
      <c r="G185" s="418"/>
      <c r="H185" s="418"/>
      <c r="I185" s="418"/>
      <c r="J185" s="585"/>
      <c r="K185" s="429" t="s">
        <v>140</v>
      </c>
      <c r="L185" s="410" t="s">
        <v>642</v>
      </c>
      <c r="M185" s="410" t="s">
        <v>643</v>
      </c>
      <c r="N185" s="360" t="s">
        <v>645</v>
      </c>
      <c r="O185" s="411" t="s">
        <v>644</v>
      </c>
      <c r="P185" s="410" t="s">
        <v>527</v>
      </c>
      <c r="Q185" s="410" t="s">
        <v>527</v>
      </c>
      <c r="R185" s="428" t="s">
        <v>621</v>
      </c>
      <c r="S185" s="425" t="s">
        <v>622</v>
      </c>
      <c r="T185" s="370"/>
    </row>
    <row r="186" spans="1:20" ht="132" hidden="1">
      <c r="A186" s="417"/>
      <c r="B186" s="418"/>
      <c r="C186" s="418"/>
      <c r="D186" s="418"/>
      <c r="E186" s="418"/>
      <c r="F186" s="418"/>
      <c r="G186" s="418"/>
      <c r="H186" s="418"/>
      <c r="I186" s="418"/>
      <c r="J186" s="585"/>
      <c r="K186" s="429" t="s">
        <v>333</v>
      </c>
      <c r="L186" s="410" t="s">
        <v>658</v>
      </c>
      <c r="M186" s="410" t="s">
        <v>527</v>
      </c>
      <c r="N186" s="360" t="s">
        <v>659</v>
      </c>
      <c r="O186" s="411" t="s">
        <v>657</v>
      </c>
      <c r="P186" s="410" t="s">
        <v>527</v>
      </c>
      <c r="Q186" s="410" t="s">
        <v>527</v>
      </c>
      <c r="R186" s="428" t="s">
        <v>618</v>
      </c>
      <c r="S186" s="425" t="s">
        <v>619</v>
      </c>
      <c r="T186" s="370"/>
    </row>
    <row r="187" spans="1:256" ht="142.5" hidden="1">
      <c r="A187" s="417"/>
      <c r="B187" s="418"/>
      <c r="C187" s="418"/>
      <c r="D187" s="418"/>
      <c r="E187" s="418"/>
      <c r="F187" s="418"/>
      <c r="G187" s="418"/>
      <c r="H187" s="418"/>
      <c r="I187" s="418"/>
      <c r="J187" s="585"/>
      <c r="K187" s="429" t="s">
        <v>142</v>
      </c>
      <c r="L187" s="410" t="s">
        <v>41</v>
      </c>
      <c r="M187" s="410" t="s">
        <v>583</v>
      </c>
      <c r="N187" s="360" t="s">
        <v>170</v>
      </c>
      <c r="O187" s="411" t="s">
        <v>579</v>
      </c>
      <c r="P187" s="410" t="s">
        <v>527</v>
      </c>
      <c r="Q187" s="410" t="s">
        <v>527</v>
      </c>
      <c r="R187" s="428" t="s">
        <v>581</v>
      </c>
      <c r="S187" s="425" t="s">
        <v>582</v>
      </c>
      <c r="T187" s="370"/>
      <c r="U187" s="148"/>
      <c r="V187" s="148"/>
      <c r="W187" s="148"/>
      <c r="X187" s="148"/>
      <c r="Y187" s="148"/>
      <c r="Z187" s="148"/>
      <c r="AA187" s="148"/>
      <c r="AB187" s="148"/>
      <c r="AC187" s="148"/>
      <c r="AD187" s="148"/>
      <c r="AE187" s="148"/>
      <c r="AF187" s="148"/>
      <c r="AG187" s="148"/>
      <c r="AH187" s="148"/>
      <c r="AI187" s="148"/>
      <c r="AJ187" s="148"/>
      <c r="AK187" s="148"/>
      <c r="AL187" s="148"/>
      <c r="AM187" s="148"/>
      <c r="AN187" s="148"/>
      <c r="AO187" s="148"/>
      <c r="AP187" s="148"/>
      <c r="AQ187" s="148"/>
      <c r="AR187" s="148"/>
      <c r="AS187" s="148"/>
      <c r="AT187" s="148"/>
      <c r="AU187" s="148"/>
      <c r="AV187" s="148"/>
      <c r="AW187" s="148"/>
      <c r="AX187" s="148"/>
      <c r="AY187" s="148"/>
      <c r="AZ187" s="148"/>
      <c r="BA187" s="148"/>
      <c r="BB187" s="148"/>
      <c r="BC187" s="148"/>
      <c r="BD187" s="148"/>
      <c r="BE187" s="148"/>
      <c r="BF187" s="148"/>
      <c r="BG187" s="148"/>
      <c r="BH187" s="148"/>
      <c r="BI187" s="148"/>
      <c r="BJ187" s="148"/>
      <c r="BK187" s="148"/>
      <c r="BL187" s="148"/>
      <c r="BM187" s="148"/>
      <c r="BN187" s="148"/>
      <c r="BO187" s="148"/>
      <c r="BP187" s="148"/>
      <c r="BQ187" s="148"/>
      <c r="BR187" s="148"/>
      <c r="BS187" s="148"/>
      <c r="BT187" s="148"/>
      <c r="BU187" s="148"/>
      <c r="BV187" s="148"/>
      <c r="BW187" s="148"/>
      <c r="BX187" s="148"/>
      <c r="BY187" s="148"/>
      <c r="BZ187" s="148"/>
      <c r="CA187" s="148"/>
      <c r="CB187" s="148"/>
      <c r="CC187" s="148"/>
      <c r="CD187" s="148"/>
      <c r="CE187" s="148"/>
      <c r="CF187" s="148"/>
      <c r="CG187" s="148"/>
      <c r="CH187" s="148"/>
      <c r="CI187" s="148"/>
      <c r="CJ187" s="148"/>
      <c r="CK187" s="148"/>
      <c r="CL187" s="148"/>
      <c r="CM187" s="148"/>
      <c r="CN187" s="148"/>
      <c r="CO187" s="148"/>
      <c r="CP187" s="148"/>
      <c r="CQ187" s="148"/>
      <c r="CR187" s="148"/>
      <c r="CS187" s="148"/>
      <c r="CT187" s="148"/>
      <c r="CU187" s="148"/>
      <c r="CV187" s="148"/>
      <c r="CW187" s="148"/>
      <c r="CX187" s="148"/>
      <c r="CY187" s="148"/>
      <c r="CZ187" s="148"/>
      <c r="DA187" s="148"/>
      <c r="DB187" s="148"/>
      <c r="DC187" s="148"/>
      <c r="DD187" s="148"/>
      <c r="DE187" s="148"/>
      <c r="DF187" s="148"/>
      <c r="DG187" s="148"/>
      <c r="DH187" s="148"/>
      <c r="DI187" s="148"/>
      <c r="DJ187" s="148"/>
      <c r="DK187" s="148"/>
      <c r="DL187" s="148"/>
      <c r="DM187" s="148"/>
      <c r="DN187" s="148"/>
      <c r="DO187" s="148"/>
      <c r="DP187" s="148"/>
      <c r="DQ187" s="148"/>
      <c r="DR187" s="148"/>
      <c r="DS187" s="148"/>
      <c r="DT187" s="148"/>
      <c r="DU187" s="148"/>
      <c r="DV187" s="148"/>
      <c r="DW187" s="148"/>
      <c r="DX187" s="148"/>
      <c r="DY187" s="148"/>
      <c r="DZ187" s="148"/>
      <c r="EA187" s="148"/>
      <c r="EB187" s="148"/>
      <c r="EC187" s="148"/>
      <c r="ED187" s="148"/>
      <c r="EE187" s="148"/>
      <c r="EF187" s="148"/>
      <c r="EG187" s="148"/>
      <c r="EH187" s="148"/>
      <c r="EI187" s="148"/>
      <c r="EJ187" s="148"/>
      <c r="EK187" s="148"/>
      <c r="EL187" s="148"/>
      <c r="EM187" s="148"/>
      <c r="EN187" s="148"/>
      <c r="EO187" s="148"/>
      <c r="EP187" s="148"/>
      <c r="EQ187" s="148"/>
      <c r="ER187" s="148"/>
      <c r="ES187" s="148"/>
      <c r="ET187" s="148"/>
      <c r="EU187" s="148"/>
      <c r="EV187" s="148"/>
      <c r="EW187" s="148"/>
      <c r="EX187" s="148"/>
      <c r="EY187" s="148"/>
      <c r="EZ187" s="148"/>
      <c r="FA187" s="148"/>
      <c r="FB187" s="148"/>
      <c r="FC187" s="148"/>
      <c r="FD187" s="148"/>
      <c r="FE187" s="148"/>
      <c r="FF187" s="148"/>
      <c r="FG187" s="148"/>
      <c r="FH187" s="148"/>
      <c r="FI187" s="148"/>
      <c r="FJ187" s="148"/>
      <c r="FK187" s="148"/>
      <c r="FL187" s="148"/>
      <c r="FM187" s="148"/>
      <c r="FN187" s="148"/>
      <c r="FO187" s="148"/>
      <c r="FP187" s="148"/>
      <c r="FQ187" s="148"/>
      <c r="FR187" s="148"/>
      <c r="FS187" s="148"/>
      <c r="FT187" s="148"/>
      <c r="FU187" s="148"/>
      <c r="FV187" s="148"/>
      <c r="FW187" s="148"/>
      <c r="FX187" s="148"/>
      <c r="FY187" s="148"/>
      <c r="FZ187" s="148"/>
      <c r="GA187" s="148"/>
      <c r="GB187" s="148"/>
      <c r="GC187" s="148"/>
      <c r="GD187" s="148"/>
      <c r="GE187" s="148"/>
      <c r="GF187" s="148"/>
      <c r="GG187" s="148"/>
      <c r="GH187" s="148"/>
      <c r="GI187" s="148"/>
      <c r="GJ187" s="148"/>
      <c r="GK187" s="148"/>
      <c r="GL187" s="148"/>
      <c r="GM187" s="148"/>
      <c r="GN187" s="148"/>
      <c r="GO187" s="148"/>
      <c r="GP187" s="148"/>
      <c r="GQ187" s="148"/>
      <c r="GR187" s="148"/>
      <c r="GS187" s="148"/>
      <c r="GT187" s="148"/>
      <c r="GU187" s="148"/>
      <c r="GV187" s="148"/>
      <c r="GW187" s="148"/>
      <c r="GX187" s="148"/>
      <c r="GY187" s="148"/>
      <c r="GZ187" s="148"/>
      <c r="HA187" s="148"/>
      <c r="HB187" s="148"/>
      <c r="HC187" s="148"/>
      <c r="HD187" s="148"/>
      <c r="HE187" s="148"/>
      <c r="HF187" s="148"/>
      <c r="HG187" s="148"/>
      <c r="HH187" s="148"/>
      <c r="HI187" s="148"/>
      <c r="HJ187" s="148"/>
      <c r="HK187" s="148"/>
      <c r="HL187" s="148"/>
      <c r="HM187" s="148"/>
      <c r="HN187" s="148"/>
      <c r="HO187" s="148"/>
      <c r="HP187" s="148"/>
      <c r="HQ187" s="148"/>
      <c r="HR187" s="148"/>
      <c r="HS187" s="148"/>
      <c r="HT187" s="148"/>
      <c r="HU187" s="148"/>
      <c r="HV187" s="148"/>
      <c r="HW187" s="148"/>
      <c r="HX187" s="148"/>
      <c r="HY187" s="148"/>
      <c r="HZ187" s="148"/>
      <c r="IA187" s="148"/>
      <c r="IB187" s="148"/>
      <c r="IC187" s="148"/>
      <c r="ID187" s="148"/>
      <c r="IE187" s="148"/>
      <c r="IF187" s="148"/>
      <c r="IG187" s="148"/>
      <c r="IH187" s="148"/>
      <c r="II187" s="148"/>
      <c r="IJ187" s="148"/>
      <c r="IK187" s="148"/>
      <c r="IL187" s="148"/>
      <c r="IM187" s="148"/>
      <c r="IN187" s="148"/>
      <c r="IO187" s="148"/>
      <c r="IP187" s="148"/>
      <c r="IQ187" s="148"/>
      <c r="IR187" s="148"/>
      <c r="IS187" s="148"/>
      <c r="IT187" s="148"/>
      <c r="IU187" s="148"/>
      <c r="IV187" s="148"/>
    </row>
    <row r="188" spans="1:20" ht="144.75" hidden="1">
      <c r="A188" s="417"/>
      <c r="B188" s="418"/>
      <c r="C188" s="418"/>
      <c r="D188" s="418"/>
      <c r="E188" s="418"/>
      <c r="F188" s="418"/>
      <c r="G188" s="418"/>
      <c r="H188" s="420"/>
      <c r="I188" s="420"/>
      <c r="J188" s="585"/>
      <c r="K188" s="429" t="s">
        <v>144</v>
      </c>
      <c r="L188" s="410" t="s">
        <v>588</v>
      </c>
      <c r="M188" s="410" t="s">
        <v>527</v>
      </c>
      <c r="N188" s="360" t="s">
        <v>585</v>
      </c>
      <c r="O188" s="411" t="s">
        <v>584</v>
      </c>
      <c r="P188" s="360"/>
      <c r="Q188" s="411"/>
      <c r="R188" s="428" t="s">
        <v>586</v>
      </c>
      <c r="S188" s="425" t="s">
        <v>587</v>
      </c>
      <c r="T188" s="370"/>
    </row>
    <row r="189" spans="1:20" ht="158.25" hidden="1">
      <c r="A189" s="417"/>
      <c r="B189" s="418"/>
      <c r="C189" s="418"/>
      <c r="D189" s="418"/>
      <c r="E189" s="418"/>
      <c r="F189" s="418"/>
      <c r="G189" s="418"/>
      <c r="H189" s="420"/>
      <c r="I189" s="420"/>
      <c r="J189" s="586" t="s">
        <v>598</v>
      </c>
      <c r="K189" s="429" t="s">
        <v>146</v>
      </c>
      <c r="L189" s="410" t="s">
        <v>41</v>
      </c>
      <c r="M189" s="410" t="s">
        <v>43</v>
      </c>
      <c r="N189" s="360" t="s">
        <v>170</v>
      </c>
      <c r="O189" s="411" t="s">
        <v>580</v>
      </c>
      <c r="P189" s="410" t="s">
        <v>527</v>
      </c>
      <c r="Q189" s="410" t="s">
        <v>527</v>
      </c>
      <c r="R189" s="428" t="s">
        <v>632</v>
      </c>
      <c r="S189" s="425" t="s">
        <v>512</v>
      </c>
      <c r="T189" s="370"/>
    </row>
    <row r="190" spans="1:20" ht="171" hidden="1">
      <c r="A190" s="417"/>
      <c r="B190" s="418"/>
      <c r="C190" s="418"/>
      <c r="D190" s="418"/>
      <c r="E190" s="418"/>
      <c r="F190" s="418"/>
      <c r="G190" s="418"/>
      <c r="H190" s="420"/>
      <c r="I190" s="420"/>
      <c r="J190" s="585"/>
      <c r="K190" s="429" t="s">
        <v>519</v>
      </c>
      <c r="L190" s="410"/>
      <c r="M190" s="410"/>
      <c r="N190" s="360"/>
      <c r="O190" s="411"/>
      <c r="P190" s="360"/>
      <c r="Q190" s="411"/>
      <c r="R190" s="428" t="s">
        <v>627</v>
      </c>
      <c r="S190" s="425" t="s">
        <v>628</v>
      </c>
      <c r="T190" s="370"/>
    </row>
    <row r="191" spans="1:20" ht="213.75" hidden="1">
      <c r="A191" s="417"/>
      <c r="B191" s="418"/>
      <c r="C191" s="418"/>
      <c r="D191" s="418"/>
      <c r="E191" s="418"/>
      <c r="F191" s="418"/>
      <c r="G191" s="418"/>
      <c r="H191" s="420"/>
      <c r="I191" s="420"/>
      <c r="J191" s="585"/>
      <c r="K191" s="429" t="s">
        <v>331</v>
      </c>
      <c r="L191" s="410" t="s">
        <v>650</v>
      </c>
      <c r="M191" s="410" t="s">
        <v>527</v>
      </c>
      <c r="N191" s="360" t="s">
        <v>590</v>
      </c>
      <c r="O191" s="411" t="s">
        <v>655</v>
      </c>
      <c r="P191" s="410" t="s">
        <v>527</v>
      </c>
      <c r="Q191" s="410" t="s">
        <v>527</v>
      </c>
      <c r="R191" s="428" t="s">
        <v>624</v>
      </c>
      <c r="S191" s="425" t="s">
        <v>651</v>
      </c>
      <c r="T191" s="370"/>
    </row>
    <row r="192" spans="1:20" ht="132" hidden="1">
      <c r="A192" s="417"/>
      <c r="B192" s="418"/>
      <c r="C192" s="418"/>
      <c r="D192" s="418"/>
      <c r="E192" s="418"/>
      <c r="F192" s="418"/>
      <c r="G192" s="418"/>
      <c r="H192" s="420"/>
      <c r="I192" s="420"/>
      <c r="J192" s="585"/>
      <c r="K192" s="429" t="s">
        <v>149</v>
      </c>
      <c r="L192" s="410" t="s">
        <v>652</v>
      </c>
      <c r="M192" s="592" t="s">
        <v>656</v>
      </c>
      <c r="N192" s="360" t="s">
        <v>654</v>
      </c>
      <c r="O192" s="411" t="s">
        <v>653</v>
      </c>
      <c r="P192" s="360"/>
      <c r="Q192" s="411"/>
      <c r="R192" s="428" t="s">
        <v>615</v>
      </c>
      <c r="S192" s="425" t="s">
        <v>612</v>
      </c>
      <c r="T192" s="370"/>
    </row>
    <row r="193" spans="1:20" ht="39" hidden="1">
      <c r="A193" s="417"/>
      <c r="B193" s="418"/>
      <c r="C193" s="418"/>
      <c r="D193" s="418"/>
      <c r="E193" s="418"/>
      <c r="F193" s="418"/>
      <c r="G193" s="418"/>
      <c r="H193" s="420"/>
      <c r="I193" s="420"/>
      <c r="J193" s="585"/>
      <c r="K193" s="429" t="s">
        <v>151</v>
      </c>
      <c r="L193" s="410"/>
      <c r="M193" s="410"/>
      <c r="N193" s="360"/>
      <c r="O193" s="411"/>
      <c r="P193" s="360"/>
      <c r="Q193" s="411"/>
      <c r="R193" s="428" t="s">
        <v>620</v>
      </c>
      <c r="S193" s="425" t="s">
        <v>603</v>
      </c>
      <c r="T193" s="370"/>
    </row>
    <row r="194" spans="1:20" ht="224.25" hidden="1">
      <c r="A194" s="417"/>
      <c r="B194" s="418"/>
      <c r="C194" s="418"/>
      <c r="D194" s="418"/>
      <c r="E194" s="418"/>
      <c r="F194" s="418"/>
      <c r="G194" s="418"/>
      <c r="H194" s="420"/>
      <c r="I194" s="420"/>
      <c r="J194" s="591" t="s">
        <v>637</v>
      </c>
      <c r="K194" s="590" t="s">
        <v>153</v>
      </c>
      <c r="L194" s="410" t="s">
        <v>636</v>
      </c>
      <c r="M194" s="410" t="s">
        <v>527</v>
      </c>
      <c r="N194" s="360" t="s">
        <v>635</v>
      </c>
      <c r="O194" s="411" t="s">
        <v>634</v>
      </c>
      <c r="P194" s="410" t="s">
        <v>527</v>
      </c>
      <c r="Q194" s="410" t="s">
        <v>527</v>
      </c>
      <c r="R194" s="428" t="s">
        <v>614</v>
      </c>
      <c r="S194" s="425" t="s">
        <v>529</v>
      </c>
      <c r="T194" s="370"/>
    </row>
    <row r="195" spans="1:20" ht="30" hidden="1">
      <c r="A195" s="417"/>
      <c r="B195" s="418"/>
      <c r="C195" s="418"/>
      <c r="D195" s="418"/>
      <c r="E195" s="418"/>
      <c r="F195" s="418"/>
      <c r="G195" s="418"/>
      <c r="H195" s="420"/>
      <c r="I195" s="420"/>
      <c r="J195" s="585"/>
      <c r="K195" s="590" t="s">
        <v>335</v>
      </c>
      <c r="L195" s="410" t="s">
        <v>664</v>
      </c>
      <c r="M195" s="410"/>
      <c r="N195" s="360"/>
      <c r="O195" s="411"/>
      <c r="P195" s="360"/>
      <c r="Q195" s="411"/>
      <c r="R195" s="428"/>
      <c r="S195" s="425"/>
      <c r="T195" s="370"/>
    </row>
    <row r="196" spans="1:20" ht="20.25" hidden="1">
      <c r="A196" s="417"/>
      <c r="B196" s="418"/>
      <c r="C196" s="418"/>
      <c r="D196" s="418"/>
      <c r="E196" s="418"/>
      <c r="F196" s="418"/>
      <c r="G196" s="418"/>
      <c r="H196" s="420"/>
      <c r="I196" s="420"/>
      <c r="J196" s="585"/>
      <c r="K196" s="590" t="s">
        <v>326</v>
      </c>
      <c r="L196" s="410" t="s">
        <v>665</v>
      </c>
      <c r="M196" s="410"/>
      <c r="N196" s="360"/>
      <c r="O196" s="411"/>
      <c r="P196" s="360"/>
      <c r="Q196" s="411"/>
      <c r="R196" s="428"/>
      <c r="S196" s="425"/>
      <c r="T196" s="370"/>
    </row>
    <row r="197" spans="1:20" ht="51" hidden="1">
      <c r="A197" s="417"/>
      <c r="B197" s="418"/>
      <c r="C197" s="418"/>
      <c r="D197" s="418"/>
      <c r="E197" s="418"/>
      <c r="F197" s="418"/>
      <c r="G197" s="418"/>
      <c r="H197" s="420"/>
      <c r="I197" s="420"/>
      <c r="J197" s="585"/>
      <c r="K197" s="590" t="s">
        <v>328</v>
      </c>
      <c r="L197" s="410" t="s">
        <v>666</v>
      </c>
      <c r="M197" s="410"/>
      <c r="N197" s="360"/>
      <c r="O197" s="411"/>
      <c r="P197" s="360"/>
      <c r="Q197" s="411"/>
      <c r="R197" s="428"/>
      <c r="S197" s="425"/>
      <c r="T197" s="370"/>
    </row>
    <row r="198" spans="1:20" ht="40.5" hidden="1">
      <c r="A198" s="417"/>
      <c r="B198" s="418"/>
      <c r="C198" s="418"/>
      <c r="D198" s="418"/>
      <c r="E198" s="418"/>
      <c r="F198" s="418"/>
      <c r="G198" s="418"/>
      <c r="H198" s="420"/>
      <c r="I198" s="420"/>
      <c r="J198" s="585"/>
      <c r="K198" s="590" t="s">
        <v>325</v>
      </c>
      <c r="L198" s="410" t="s">
        <v>667</v>
      </c>
      <c r="M198" s="410"/>
      <c r="N198" s="360"/>
      <c r="O198" s="411"/>
      <c r="P198" s="360"/>
      <c r="Q198" s="411"/>
      <c r="R198" s="428"/>
      <c r="S198" s="425"/>
      <c r="T198" s="370"/>
    </row>
    <row r="199" spans="1:20" ht="184.5" hidden="1">
      <c r="A199" s="417"/>
      <c r="B199" s="418"/>
      <c r="C199" s="418"/>
      <c r="D199" s="418"/>
      <c r="E199" s="418"/>
      <c r="F199" s="418"/>
      <c r="G199" s="418"/>
      <c r="H199" s="420"/>
      <c r="I199" s="420"/>
      <c r="J199" s="585"/>
      <c r="K199" s="429" t="s">
        <v>157</v>
      </c>
      <c r="L199" s="410" t="s">
        <v>661</v>
      </c>
      <c r="M199" s="410" t="s">
        <v>527</v>
      </c>
      <c r="N199" s="360" t="s">
        <v>663</v>
      </c>
      <c r="O199" s="411" t="s">
        <v>662</v>
      </c>
      <c r="P199" s="410" t="s">
        <v>527</v>
      </c>
      <c r="Q199" s="410" t="s">
        <v>527</v>
      </c>
      <c r="R199" s="428" t="s">
        <v>629</v>
      </c>
      <c r="S199" s="425" t="s">
        <v>630</v>
      </c>
      <c r="T199" s="370"/>
    </row>
    <row r="200" spans="1:20" ht="92.25" hidden="1">
      <c r="A200" s="417"/>
      <c r="B200" s="418"/>
      <c r="C200" s="418"/>
      <c r="D200" s="418"/>
      <c r="E200" s="418"/>
      <c r="F200" s="418"/>
      <c r="G200" s="418"/>
      <c r="H200" s="420"/>
      <c r="I200" s="420"/>
      <c r="J200" s="585"/>
      <c r="K200" s="429" t="s">
        <v>337</v>
      </c>
      <c r="L200" s="410" t="s">
        <v>639</v>
      </c>
      <c r="M200" s="410" t="s">
        <v>527</v>
      </c>
      <c r="N200" s="360" t="s">
        <v>641</v>
      </c>
      <c r="O200" s="411" t="s">
        <v>640</v>
      </c>
      <c r="P200" s="410" t="s">
        <v>527</v>
      </c>
      <c r="Q200" s="410" t="s">
        <v>527</v>
      </c>
      <c r="R200" s="428" t="s">
        <v>617</v>
      </c>
      <c r="S200" s="425" t="s">
        <v>616</v>
      </c>
      <c r="T200" s="370"/>
    </row>
    <row r="201" spans="1:20" ht="171" hidden="1">
      <c r="A201" s="417"/>
      <c r="B201" s="418"/>
      <c r="C201" s="418"/>
      <c r="D201" s="418"/>
      <c r="E201" s="418"/>
      <c r="F201" s="418"/>
      <c r="G201" s="418"/>
      <c r="H201" s="420"/>
      <c r="I201" s="420"/>
      <c r="J201" s="586" t="s">
        <v>633</v>
      </c>
      <c r="K201" s="634" t="s">
        <v>13</v>
      </c>
      <c r="L201" s="635" t="s">
        <v>757</v>
      </c>
      <c r="M201" s="410" t="s">
        <v>527</v>
      </c>
      <c r="N201" s="360" t="s">
        <v>170</v>
      </c>
      <c r="O201" s="411" t="s">
        <v>580</v>
      </c>
      <c r="P201" s="410" t="s">
        <v>527</v>
      </c>
      <c r="Q201" s="410" t="s">
        <v>527</v>
      </c>
      <c r="R201" s="637" t="s">
        <v>759</v>
      </c>
      <c r="S201" s="425" t="s">
        <v>512</v>
      </c>
      <c r="T201" s="370"/>
    </row>
    <row r="202" spans="1:20" ht="118.5" hidden="1">
      <c r="A202" s="417"/>
      <c r="B202" s="418"/>
      <c r="C202" s="418"/>
      <c r="D202" s="418"/>
      <c r="E202" s="418"/>
      <c r="F202" s="418"/>
      <c r="G202" s="418"/>
      <c r="H202" s="420"/>
      <c r="I202" s="420"/>
      <c r="J202" s="585"/>
      <c r="K202" s="634" t="s">
        <v>159</v>
      </c>
      <c r="L202" s="410" t="s">
        <v>578</v>
      </c>
      <c r="M202" s="410" t="s">
        <v>527</v>
      </c>
      <c r="N202" s="360" t="s">
        <v>577</v>
      </c>
      <c r="O202" s="411" t="s">
        <v>576</v>
      </c>
      <c r="P202" s="410" t="s">
        <v>527</v>
      </c>
      <c r="Q202" s="410" t="s">
        <v>527</v>
      </c>
      <c r="R202" s="637" t="s">
        <v>613</v>
      </c>
      <c r="S202" s="425" t="s">
        <v>575</v>
      </c>
      <c r="T202" s="370"/>
    </row>
    <row r="203" spans="1:20" ht="118.5" hidden="1">
      <c r="A203" s="417"/>
      <c r="B203" s="418"/>
      <c r="C203" s="418"/>
      <c r="D203" s="418"/>
      <c r="E203" s="418"/>
      <c r="F203" s="418"/>
      <c r="G203" s="418"/>
      <c r="H203" s="420"/>
      <c r="I203" s="420"/>
      <c r="J203" s="586" t="s">
        <v>597</v>
      </c>
      <c r="K203" s="583" t="s">
        <v>161</v>
      </c>
      <c r="L203" s="584" t="str">
        <f>L202</f>
        <v>Наличие/получение  высшего профессионального образования в области дефектологии</v>
      </c>
      <c r="M203" s="584" t="str">
        <f aca="true" t="shared" si="4" ref="M203:S203">M202</f>
        <v> ---</v>
      </c>
      <c r="N203" s="584" t="str">
        <f t="shared" si="4"/>
        <v>Получить  высшее профессиональное образование в области дефектологии</v>
      </c>
      <c r="O203" s="584" t="str">
        <f t="shared" si="4"/>
        <v> 2) если у педагога нет высшего образования в области дефектологии</v>
      </c>
      <c r="P203" s="584" t="str">
        <f t="shared" si="4"/>
        <v> ---</v>
      </c>
      <c r="Q203" s="584" t="str">
        <f t="shared" si="4"/>
        <v> ---</v>
      </c>
      <c r="R203" s="584" t="str">
        <f t="shared" si="4"/>
        <v>Учитель-дефектолог, учитель-логопед (логопед) *</v>
      </c>
      <c r="S203" s="584" t="str">
        <f t="shared" si="4"/>
        <v>Высшее профессиональное образование в области дефектологии без предъявления требований к стажу работы. 
*  Примечание 
Наименование должности «Логопед» в образовательных учреждениях не применяется, а используется в учреждениях здравоохранения и социального обслуживания.</v>
      </c>
      <c r="T203" s="370"/>
    </row>
    <row r="204" spans="1:20" ht="13.5">
      <c r="A204" s="417"/>
      <c r="B204" s="418"/>
      <c r="C204" s="418"/>
      <c r="D204" s="418"/>
      <c r="E204" s="418"/>
      <c r="F204" s="418"/>
      <c r="G204" s="418"/>
      <c r="H204" s="420"/>
      <c r="I204" s="420"/>
      <c r="J204" s="585"/>
      <c r="K204" s="588" t="s">
        <v>329</v>
      </c>
      <c r="L204" s="410" t="s">
        <v>660</v>
      </c>
      <c r="M204" s="410"/>
      <c r="N204" s="360"/>
      <c r="O204" s="411"/>
      <c r="P204" s="360"/>
      <c r="Q204" s="411"/>
      <c r="R204" s="428"/>
      <c r="S204" s="425"/>
      <c r="T204" s="370"/>
    </row>
    <row r="205" spans="1:20" ht="9" customHeight="1">
      <c r="A205" s="12"/>
      <c r="B205" s="12"/>
      <c r="C205" s="12"/>
      <c r="D205" s="12"/>
      <c r="E205" s="12"/>
      <c r="F205" s="12"/>
      <c r="G205" s="12"/>
      <c r="H205" s="12"/>
      <c r="I205" s="12"/>
      <c r="J205" s="12"/>
      <c r="K205" s="427"/>
      <c r="L205" s="427"/>
      <c r="M205" s="427"/>
      <c r="N205" s="427"/>
      <c r="O205" s="427"/>
      <c r="P205" s="427"/>
      <c r="Q205" s="427"/>
      <c r="R205" s="427"/>
      <c r="S205" s="427"/>
      <c r="T205" s="370"/>
    </row>
    <row r="206" spans="1:20" ht="12.75">
      <c r="A206" s="12"/>
      <c r="B206" s="12"/>
      <c r="C206" s="12"/>
      <c r="D206" s="12"/>
      <c r="E206" s="12"/>
      <c r="F206" s="12"/>
      <c r="G206" s="12"/>
      <c r="H206" s="12"/>
      <c r="I206" s="12"/>
      <c r="J206" s="12"/>
      <c r="M206" s="5"/>
      <c r="N206" s="5"/>
      <c r="T206" s="370"/>
    </row>
    <row r="207" spans="13:20" ht="12.75">
      <c r="M207" s="5"/>
      <c r="N207" s="5"/>
      <c r="T207" s="370"/>
    </row>
    <row r="208" spans="13:20" ht="12.75">
      <c r="M208" s="5"/>
      <c r="N208" s="5"/>
      <c r="T208" s="370"/>
    </row>
    <row r="209" spans="1:256" s="148" customFormat="1" ht="15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7"/>
      <c r="L209" s="2"/>
      <c r="M209" s="5"/>
      <c r="N209" s="5"/>
      <c r="O209" s="5"/>
      <c r="P209" s="5"/>
      <c r="Q209" s="5"/>
      <c r="R209" s="5"/>
      <c r="S209" s="5"/>
      <c r="T209" s="370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  <c r="BR209" s="5"/>
      <c r="BS209" s="5"/>
      <c r="BT209" s="5"/>
      <c r="BU209" s="5"/>
      <c r="BV209" s="5"/>
      <c r="BW209" s="5"/>
      <c r="BX209" s="5"/>
      <c r="BY209" s="5"/>
      <c r="BZ209" s="5"/>
      <c r="CA209" s="5"/>
      <c r="CB209" s="5"/>
      <c r="CC209" s="5"/>
      <c r="CD209" s="5"/>
      <c r="CE209" s="5"/>
      <c r="CF209" s="5"/>
      <c r="CG209" s="5"/>
      <c r="CH209" s="5"/>
      <c r="CI209" s="5"/>
      <c r="CJ209" s="5"/>
      <c r="CK209" s="5"/>
      <c r="CL209" s="5"/>
      <c r="CM209" s="5"/>
      <c r="CN209" s="5"/>
      <c r="CO209" s="5"/>
      <c r="CP209" s="5"/>
      <c r="CQ209" s="5"/>
      <c r="CR209" s="5"/>
      <c r="CS209" s="5"/>
      <c r="CT209" s="5"/>
      <c r="CU209" s="5"/>
      <c r="CV209" s="5"/>
      <c r="CW209" s="5"/>
      <c r="CX209" s="5"/>
      <c r="CY209" s="5"/>
      <c r="CZ209" s="5"/>
      <c r="DA209" s="5"/>
      <c r="DB209" s="5"/>
      <c r="DC209" s="5"/>
      <c r="DD209" s="5"/>
      <c r="DE209" s="5"/>
      <c r="DF209" s="5"/>
      <c r="DG209" s="5"/>
      <c r="DH209" s="5"/>
      <c r="DI209" s="5"/>
      <c r="DJ209" s="5"/>
      <c r="DK209" s="5"/>
      <c r="DL209" s="5"/>
      <c r="DM209" s="5"/>
      <c r="DN209" s="5"/>
      <c r="DO209" s="5"/>
      <c r="DP209" s="5"/>
      <c r="DQ209" s="5"/>
      <c r="DR209" s="5"/>
      <c r="DS209" s="5"/>
      <c r="DT209" s="5"/>
      <c r="DU209" s="5"/>
      <c r="DV209" s="5"/>
      <c r="DW209" s="5"/>
      <c r="DX209" s="5"/>
      <c r="DY209" s="5"/>
      <c r="DZ209" s="5"/>
      <c r="EA209" s="5"/>
      <c r="EB209" s="5"/>
      <c r="EC209" s="5"/>
      <c r="ED209" s="5"/>
      <c r="EE209" s="5"/>
      <c r="EF209" s="5"/>
      <c r="EG209" s="5"/>
      <c r="EH209" s="5"/>
      <c r="EI209" s="5"/>
      <c r="EJ209" s="5"/>
      <c r="EK209" s="5"/>
      <c r="EL209" s="5"/>
      <c r="EM209" s="5"/>
      <c r="EN209" s="5"/>
      <c r="EO209" s="5"/>
      <c r="EP209" s="5"/>
      <c r="EQ209" s="5"/>
      <c r="ER209" s="5"/>
      <c r="ES209" s="5"/>
      <c r="ET209" s="5"/>
      <c r="EU209" s="5"/>
      <c r="EV209" s="5"/>
      <c r="EW209" s="5"/>
      <c r="EX209" s="5"/>
      <c r="EY209" s="5"/>
      <c r="EZ209" s="5"/>
      <c r="FA209" s="5"/>
      <c r="FB209" s="5"/>
      <c r="FC209" s="5"/>
      <c r="FD209" s="5"/>
      <c r="FE209" s="5"/>
      <c r="FF209" s="5"/>
      <c r="FG209" s="5"/>
      <c r="FH209" s="5"/>
      <c r="FI209" s="5"/>
      <c r="FJ209" s="5"/>
      <c r="FK209" s="5"/>
      <c r="FL209" s="5"/>
      <c r="FM209" s="5"/>
      <c r="FN209" s="5"/>
      <c r="FO209" s="5"/>
      <c r="FP209" s="5"/>
      <c r="FQ209" s="5"/>
      <c r="FR209" s="5"/>
      <c r="FS209" s="5"/>
      <c r="FT209" s="5"/>
      <c r="FU209" s="5"/>
      <c r="FV209" s="5"/>
      <c r="FW209" s="5"/>
      <c r="FX209" s="5"/>
      <c r="FY209" s="5"/>
      <c r="FZ209" s="5"/>
      <c r="GA209" s="5"/>
      <c r="GB209" s="5"/>
      <c r="GC209" s="5"/>
      <c r="GD209" s="5"/>
      <c r="GE209" s="5"/>
      <c r="GF209" s="5"/>
      <c r="GG209" s="5"/>
      <c r="GH209" s="5"/>
      <c r="GI209" s="5"/>
      <c r="GJ209" s="5"/>
      <c r="GK209" s="5"/>
      <c r="GL209" s="5"/>
      <c r="GM209" s="5"/>
      <c r="GN209" s="5"/>
      <c r="GO209" s="5"/>
      <c r="GP209" s="5"/>
      <c r="GQ209" s="5"/>
      <c r="GR209" s="5"/>
      <c r="GS209" s="5"/>
      <c r="GT209" s="5"/>
      <c r="GU209" s="5"/>
      <c r="GV209" s="5"/>
      <c r="GW209" s="5"/>
      <c r="GX209" s="5"/>
      <c r="GY209" s="5"/>
      <c r="GZ209" s="5"/>
      <c r="HA209" s="5"/>
      <c r="HB209" s="5"/>
      <c r="HC209" s="5"/>
      <c r="HD209" s="5"/>
      <c r="HE209" s="5"/>
      <c r="HF209" s="5"/>
      <c r="HG209" s="5"/>
      <c r="HH209" s="5"/>
      <c r="HI209" s="5"/>
      <c r="HJ209" s="5"/>
      <c r="HK209" s="5"/>
      <c r="HL209" s="5"/>
      <c r="HM209" s="5"/>
      <c r="HN209" s="5"/>
      <c r="HO209" s="5"/>
      <c r="HP209" s="5"/>
      <c r="HQ209" s="5"/>
      <c r="HR209" s="5"/>
      <c r="HS209" s="5"/>
      <c r="HT209" s="5"/>
      <c r="HU209" s="5"/>
      <c r="HV209" s="5"/>
      <c r="HW209" s="5"/>
      <c r="HX209" s="5"/>
      <c r="HY209" s="5"/>
      <c r="HZ209" s="5"/>
      <c r="IA209" s="5"/>
      <c r="IB209" s="5"/>
      <c r="IC209" s="5"/>
      <c r="ID209" s="5"/>
      <c r="IE209" s="5"/>
      <c r="IF209" s="5"/>
      <c r="IG209" s="5"/>
      <c r="IH209" s="5"/>
      <c r="II209" s="5"/>
      <c r="IJ209" s="5"/>
      <c r="IK209" s="5"/>
      <c r="IL209" s="5"/>
      <c r="IM209" s="5"/>
      <c r="IN209" s="5"/>
      <c r="IO209" s="5"/>
      <c r="IP209" s="5"/>
      <c r="IQ209" s="5"/>
      <c r="IR209" s="5"/>
      <c r="IS209" s="5"/>
      <c r="IT209" s="5"/>
      <c r="IU209" s="5"/>
      <c r="IV209" s="5"/>
    </row>
    <row r="210" spans="13:20" ht="12.75">
      <c r="M210" s="5"/>
      <c r="N210" s="5"/>
      <c r="T210" s="370"/>
    </row>
    <row r="211" spans="13:20" ht="12.75">
      <c r="M211" s="5"/>
      <c r="N211" s="5"/>
      <c r="T211" s="370"/>
    </row>
    <row r="212" spans="13:20" ht="12.75">
      <c r="M212" s="5"/>
      <c r="N212" s="5"/>
      <c r="T212" s="370"/>
    </row>
    <row r="213" spans="13:20" ht="12.75">
      <c r="M213" s="5"/>
      <c r="N213" s="5"/>
      <c r="T213" s="370"/>
    </row>
    <row r="214" spans="13:20" ht="12.75">
      <c r="M214" s="5"/>
      <c r="N214" s="5"/>
      <c r="T214" s="370"/>
    </row>
    <row r="215" spans="13:20" ht="12.75">
      <c r="M215" s="5"/>
      <c r="N215" s="5"/>
      <c r="T215" s="370"/>
    </row>
    <row r="216" spans="13:20" ht="12.75">
      <c r="M216" s="5"/>
      <c r="N216" s="5"/>
      <c r="T216" s="370"/>
    </row>
    <row r="217" spans="13:20" ht="12.75">
      <c r="M217" s="5"/>
      <c r="N217" s="5"/>
      <c r="T217" s="370"/>
    </row>
    <row r="218" spans="13:14" ht="12.75">
      <c r="M218" s="5"/>
      <c r="N218" s="5"/>
    </row>
    <row r="219" spans="13:14" ht="12.75">
      <c r="M219" s="5"/>
      <c r="N219" s="5"/>
    </row>
    <row r="220" spans="13:14" ht="12.75">
      <c r="M220" s="5"/>
      <c r="N220" s="5"/>
    </row>
    <row r="221" spans="13:14" ht="12.75">
      <c r="M221" s="5"/>
      <c r="N221" s="5"/>
    </row>
    <row r="222" spans="13:14" ht="12.75">
      <c r="M222" s="5"/>
      <c r="N222" s="5"/>
    </row>
    <row r="223" spans="13:14" ht="12.75">
      <c r="M223" s="5"/>
      <c r="N223" s="5"/>
    </row>
    <row r="224" spans="13:256" ht="15">
      <c r="M224" s="148"/>
      <c r="N224" s="148"/>
      <c r="O224" s="148"/>
      <c r="P224" s="148"/>
      <c r="Q224" s="148"/>
      <c r="R224" s="148"/>
      <c r="S224" s="148"/>
      <c r="T224" s="148"/>
      <c r="U224" s="148"/>
      <c r="V224" s="148"/>
      <c r="W224" s="148"/>
      <c r="X224" s="148"/>
      <c r="Y224" s="148"/>
      <c r="Z224" s="148"/>
      <c r="AA224" s="148"/>
      <c r="AB224" s="148"/>
      <c r="AC224" s="148"/>
      <c r="AD224" s="148"/>
      <c r="AE224" s="148"/>
      <c r="AF224" s="148"/>
      <c r="AG224" s="148"/>
      <c r="AH224" s="148"/>
      <c r="AI224" s="148"/>
      <c r="AJ224" s="148"/>
      <c r="AK224" s="148"/>
      <c r="AL224" s="148"/>
      <c r="AM224" s="148"/>
      <c r="AN224" s="148"/>
      <c r="AO224" s="148"/>
      <c r="AP224" s="148"/>
      <c r="AQ224" s="148"/>
      <c r="AR224" s="148"/>
      <c r="AS224" s="148"/>
      <c r="AT224" s="148"/>
      <c r="AU224" s="148"/>
      <c r="AV224" s="148"/>
      <c r="AW224" s="148"/>
      <c r="AX224" s="148"/>
      <c r="AY224" s="148"/>
      <c r="AZ224" s="148"/>
      <c r="BA224" s="148"/>
      <c r="BB224" s="148"/>
      <c r="BC224" s="148"/>
      <c r="BD224" s="148"/>
      <c r="BE224" s="148"/>
      <c r="BF224" s="148"/>
      <c r="BG224" s="148"/>
      <c r="BH224" s="148"/>
      <c r="BI224" s="148"/>
      <c r="BJ224" s="148"/>
      <c r="BK224" s="148"/>
      <c r="BL224" s="148"/>
      <c r="BM224" s="148"/>
      <c r="BN224" s="148"/>
      <c r="BO224" s="148"/>
      <c r="BP224" s="148"/>
      <c r="BQ224" s="148"/>
      <c r="BR224" s="148"/>
      <c r="BS224" s="148"/>
      <c r="BT224" s="148"/>
      <c r="BU224" s="148"/>
      <c r="BV224" s="148"/>
      <c r="BW224" s="148"/>
      <c r="BX224" s="148"/>
      <c r="BY224" s="148"/>
      <c r="BZ224" s="148"/>
      <c r="CA224" s="148"/>
      <c r="CB224" s="148"/>
      <c r="CC224" s="148"/>
      <c r="CD224" s="148"/>
      <c r="CE224" s="148"/>
      <c r="CF224" s="148"/>
      <c r="CG224" s="148"/>
      <c r="CH224" s="148"/>
      <c r="CI224" s="148"/>
      <c r="CJ224" s="148"/>
      <c r="CK224" s="148"/>
      <c r="CL224" s="148"/>
      <c r="CM224" s="148"/>
      <c r="CN224" s="148"/>
      <c r="CO224" s="148"/>
      <c r="CP224" s="148"/>
      <c r="CQ224" s="148"/>
      <c r="CR224" s="148"/>
      <c r="CS224" s="148"/>
      <c r="CT224" s="148"/>
      <c r="CU224" s="148"/>
      <c r="CV224" s="148"/>
      <c r="CW224" s="148"/>
      <c r="CX224" s="148"/>
      <c r="CY224" s="148"/>
      <c r="CZ224" s="148"/>
      <c r="DA224" s="148"/>
      <c r="DB224" s="148"/>
      <c r="DC224" s="148"/>
      <c r="DD224" s="148"/>
      <c r="DE224" s="148"/>
      <c r="DF224" s="148"/>
      <c r="DG224" s="148"/>
      <c r="DH224" s="148"/>
      <c r="DI224" s="148"/>
      <c r="DJ224" s="148"/>
      <c r="DK224" s="148"/>
      <c r="DL224" s="148"/>
      <c r="DM224" s="148"/>
      <c r="DN224" s="148"/>
      <c r="DO224" s="148"/>
      <c r="DP224" s="148"/>
      <c r="DQ224" s="148"/>
      <c r="DR224" s="148"/>
      <c r="DS224" s="148"/>
      <c r="DT224" s="148"/>
      <c r="DU224" s="148"/>
      <c r="DV224" s="148"/>
      <c r="DW224" s="148"/>
      <c r="DX224" s="148"/>
      <c r="DY224" s="148"/>
      <c r="DZ224" s="148"/>
      <c r="EA224" s="148"/>
      <c r="EB224" s="148"/>
      <c r="EC224" s="148"/>
      <c r="ED224" s="148"/>
      <c r="EE224" s="148"/>
      <c r="EF224" s="148"/>
      <c r="EG224" s="148"/>
      <c r="EH224" s="148"/>
      <c r="EI224" s="148"/>
      <c r="EJ224" s="148"/>
      <c r="EK224" s="148"/>
      <c r="EL224" s="148"/>
      <c r="EM224" s="148"/>
      <c r="EN224" s="148"/>
      <c r="EO224" s="148"/>
      <c r="EP224" s="148"/>
      <c r="EQ224" s="148"/>
      <c r="ER224" s="148"/>
      <c r="ES224" s="148"/>
      <c r="ET224" s="148"/>
      <c r="EU224" s="148"/>
      <c r="EV224" s="148"/>
      <c r="EW224" s="148"/>
      <c r="EX224" s="148"/>
      <c r="EY224" s="148"/>
      <c r="EZ224" s="148"/>
      <c r="FA224" s="148"/>
      <c r="FB224" s="148"/>
      <c r="FC224" s="148"/>
      <c r="FD224" s="148"/>
      <c r="FE224" s="148"/>
      <c r="FF224" s="148"/>
      <c r="FG224" s="148"/>
      <c r="FH224" s="148"/>
      <c r="FI224" s="148"/>
      <c r="FJ224" s="148"/>
      <c r="FK224" s="148"/>
      <c r="FL224" s="148"/>
      <c r="FM224" s="148"/>
      <c r="FN224" s="148"/>
      <c r="FO224" s="148"/>
      <c r="FP224" s="148"/>
      <c r="FQ224" s="148"/>
      <c r="FR224" s="148"/>
      <c r="FS224" s="148"/>
      <c r="FT224" s="148"/>
      <c r="FU224" s="148"/>
      <c r="FV224" s="148"/>
      <c r="FW224" s="148"/>
      <c r="FX224" s="148"/>
      <c r="FY224" s="148"/>
      <c r="FZ224" s="148"/>
      <c r="GA224" s="148"/>
      <c r="GB224" s="148"/>
      <c r="GC224" s="148"/>
      <c r="GD224" s="148"/>
      <c r="GE224" s="148"/>
      <c r="GF224" s="148"/>
      <c r="GG224" s="148"/>
      <c r="GH224" s="148"/>
      <c r="GI224" s="148"/>
      <c r="GJ224" s="148"/>
      <c r="GK224" s="148"/>
      <c r="GL224" s="148"/>
      <c r="GM224" s="148"/>
      <c r="GN224" s="148"/>
      <c r="GO224" s="148"/>
      <c r="GP224" s="148"/>
      <c r="GQ224" s="148"/>
      <c r="GR224" s="148"/>
      <c r="GS224" s="148"/>
      <c r="GT224" s="148"/>
      <c r="GU224" s="148"/>
      <c r="GV224" s="148"/>
      <c r="GW224" s="148"/>
      <c r="GX224" s="148"/>
      <c r="GY224" s="148"/>
      <c r="GZ224" s="148"/>
      <c r="HA224" s="148"/>
      <c r="HB224" s="148"/>
      <c r="HC224" s="148"/>
      <c r="HD224" s="148"/>
      <c r="HE224" s="148"/>
      <c r="HF224" s="148"/>
      <c r="HG224" s="148"/>
      <c r="HH224" s="148"/>
      <c r="HI224" s="148"/>
      <c r="HJ224" s="148"/>
      <c r="HK224" s="148"/>
      <c r="HL224" s="148"/>
      <c r="HM224" s="148"/>
      <c r="HN224" s="148"/>
      <c r="HO224" s="148"/>
      <c r="HP224" s="148"/>
      <c r="HQ224" s="148"/>
      <c r="HR224" s="148"/>
      <c r="HS224" s="148"/>
      <c r="HT224" s="148"/>
      <c r="HU224" s="148"/>
      <c r="HV224" s="148"/>
      <c r="HW224" s="148"/>
      <c r="HX224" s="148"/>
      <c r="HY224" s="148"/>
      <c r="HZ224" s="148"/>
      <c r="IA224" s="148"/>
      <c r="IB224" s="148"/>
      <c r="IC224" s="148"/>
      <c r="ID224" s="148"/>
      <c r="IE224" s="148"/>
      <c r="IF224" s="148"/>
      <c r="IG224" s="148"/>
      <c r="IH224" s="148"/>
      <c r="II224" s="148"/>
      <c r="IJ224" s="148"/>
      <c r="IK224" s="148"/>
      <c r="IL224" s="148"/>
      <c r="IM224" s="148"/>
      <c r="IN224" s="148"/>
      <c r="IO224" s="148"/>
      <c r="IP224" s="148"/>
      <c r="IQ224" s="148"/>
      <c r="IR224" s="148"/>
      <c r="IS224" s="148"/>
      <c r="IT224" s="148"/>
      <c r="IU224" s="148"/>
      <c r="IV224" s="148"/>
    </row>
  </sheetData>
  <sheetProtection password="CF6C" sheet="1"/>
  <mergeCells count="97">
    <mergeCell ref="A177:J177"/>
    <mergeCell ref="B175:J175"/>
    <mergeCell ref="B176:J176"/>
    <mergeCell ref="A81:F82"/>
    <mergeCell ref="A173:J173"/>
    <mergeCell ref="A164:J164"/>
    <mergeCell ref="A165:J165"/>
    <mergeCell ref="A169:J169"/>
    <mergeCell ref="A148:J148"/>
    <mergeCell ref="A151:J151"/>
    <mergeCell ref="L159:L161"/>
    <mergeCell ref="H8:J12"/>
    <mergeCell ref="H13:J17"/>
    <mergeCell ref="A163:J163"/>
    <mergeCell ref="K163:K164"/>
    <mergeCell ref="A106:I106"/>
    <mergeCell ref="C110:I110"/>
    <mergeCell ref="A33:B33"/>
    <mergeCell ref="K156:K157"/>
    <mergeCell ref="A159:J162"/>
    <mergeCell ref="A99:J99"/>
    <mergeCell ref="G81:H81"/>
    <mergeCell ref="A111:A112"/>
    <mergeCell ref="G83:H83"/>
    <mergeCell ref="M159:M161"/>
    <mergeCell ref="C114:I114"/>
    <mergeCell ref="C116:I116"/>
    <mergeCell ref="C117:H117"/>
    <mergeCell ref="A121:I121"/>
    <mergeCell ref="A127:J127"/>
    <mergeCell ref="A156:J157"/>
    <mergeCell ref="A129:J130"/>
    <mergeCell ref="A155:J155"/>
    <mergeCell ref="C115:H115"/>
    <mergeCell ref="G84:H84"/>
    <mergeCell ref="A88:J89"/>
    <mergeCell ref="A93:H95"/>
    <mergeCell ref="A96:H97"/>
    <mergeCell ref="A100:J100"/>
    <mergeCell ref="C111:H111"/>
    <mergeCell ref="A126:J126"/>
    <mergeCell ref="A54:A55"/>
    <mergeCell ref="B54:J55"/>
    <mergeCell ref="B56:D56"/>
    <mergeCell ref="A58:A59"/>
    <mergeCell ref="A91:I91"/>
    <mergeCell ref="G80:H80"/>
    <mergeCell ref="B58:J59"/>
    <mergeCell ref="B73:J75"/>
    <mergeCell ref="A78:E78"/>
    <mergeCell ref="A1:J2"/>
    <mergeCell ref="A3:J3"/>
    <mergeCell ref="B4:C4"/>
    <mergeCell ref="G33:I33"/>
    <mergeCell ref="A47:C47"/>
    <mergeCell ref="I40:J40"/>
    <mergeCell ref="B41:H41"/>
    <mergeCell ref="H4:J4"/>
    <mergeCell ref="E23:J23"/>
    <mergeCell ref="G18:J18"/>
    <mergeCell ref="A19:I19"/>
    <mergeCell ref="B35:I35"/>
    <mergeCell ref="B27:F27"/>
    <mergeCell ref="H5:J7"/>
    <mergeCell ref="B36:I36"/>
    <mergeCell ref="A31:B31"/>
    <mergeCell ref="C31:I31"/>
    <mergeCell ref="B172:J172"/>
    <mergeCell ref="B171:J171"/>
    <mergeCell ref="A154:J154"/>
    <mergeCell ref="A168:J168"/>
    <mergeCell ref="A153:J153"/>
    <mergeCell ref="B37:I37"/>
    <mergeCell ref="C112:I112"/>
    <mergeCell ref="C113:H113"/>
    <mergeCell ref="A124:J125"/>
    <mergeCell ref="I39:J39"/>
    <mergeCell ref="B51:E51"/>
    <mergeCell ref="B25:I25"/>
    <mergeCell ref="B62:J63"/>
    <mergeCell ref="B39:H39"/>
    <mergeCell ref="B40:H40"/>
    <mergeCell ref="C33:E33"/>
    <mergeCell ref="A29:I29"/>
    <mergeCell ref="C43:I43"/>
    <mergeCell ref="A45:C45"/>
    <mergeCell ref="F49:H49"/>
    <mergeCell ref="N159:N161"/>
    <mergeCell ref="A102:I102"/>
    <mergeCell ref="G104:H104"/>
    <mergeCell ref="A71:C71"/>
    <mergeCell ref="L154:M154"/>
    <mergeCell ref="B60:D60"/>
    <mergeCell ref="A62:A63"/>
    <mergeCell ref="D90:J90"/>
    <mergeCell ref="A67:I67"/>
    <mergeCell ref="B64:D64"/>
  </mergeCells>
  <conditionalFormatting sqref="I39">
    <cfRule type="expression" priority="44" dxfId="29" stopIfTrue="1">
      <formula>$I$39&lt;&gt;""</formula>
    </cfRule>
  </conditionalFormatting>
  <conditionalFormatting sqref="A129 A1">
    <cfRule type="cellIs" priority="41" dxfId="30" operator="equal" stopIfTrue="1">
      <formula>"Все данные введены. Перейдите на лист ЭЗ"</formula>
    </cfRule>
  </conditionalFormatting>
  <conditionalFormatting sqref="B116:I117">
    <cfRule type="expression" priority="42" dxfId="31" stopIfTrue="1">
      <formula>$F$108&lt;3</formula>
    </cfRule>
  </conditionalFormatting>
  <conditionalFormatting sqref="B114:B115 I114:I115 C114:H114">
    <cfRule type="expression" priority="43" dxfId="31" stopIfTrue="1">
      <formula>$F$108&lt;2</formula>
    </cfRule>
  </conditionalFormatting>
  <conditionalFormatting sqref="A124">
    <cfRule type="containsText" priority="40" dxfId="32" operator="containsText" stopIfTrue="1" text="НЕ СООТВ">
      <formula>NOT(ISERROR(SEARCH("НЕ СООТВ",A124)))</formula>
    </cfRule>
  </conditionalFormatting>
  <conditionalFormatting sqref="I84">
    <cfRule type="expression" priority="33" dxfId="31" stopIfTrue="1">
      <formula>$G$84="нет"</formula>
    </cfRule>
  </conditionalFormatting>
  <conditionalFormatting sqref="K76 J84">
    <cfRule type="expression" priority="35" dxfId="33" stopIfTrue="1">
      <formula>$G$84="нет"</formula>
    </cfRule>
  </conditionalFormatting>
  <conditionalFormatting sqref="H78">
    <cfRule type="expression" priority="37" dxfId="34" stopIfTrue="1">
      <formula>$G$78&gt;0</formula>
    </cfRule>
  </conditionalFormatting>
  <conditionalFormatting sqref="I40">
    <cfRule type="expression" priority="32" dxfId="29" stopIfTrue="1">
      <formula>$I$41&lt;&gt;""</formula>
    </cfRule>
  </conditionalFormatting>
  <conditionalFormatting sqref="B40">
    <cfRule type="expression" priority="31" dxfId="35" stopIfTrue="1">
      <formula>"$A$23=""-"""</formula>
    </cfRule>
  </conditionalFormatting>
  <conditionalFormatting sqref="E4:F16">
    <cfRule type="cellIs" priority="45" dxfId="36" operator="equal" stopIfTrue="1">
      <formula>0</formula>
    </cfRule>
  </conditionalFormatting>
  <conditionalFormatting sqref="I49:J49 E49:F49">
    <cfRule type="expression" priority="46" dxfId="31" stopIfTrue="1">
      <formula>$D$47&lt;&gt;"нет"</formula>
    </cfRule>
  </conditionalFormatting>
  <conditionalFormatting sqref="C115:H115">
    <cfRule type="expression" priority="47" dxfId="37" stopIfTrue="1">
      <formula>$F$108&lt;2</formula>
    </cfRule>
  </conditionalFormatting>
  <conditionalFormatting sqref="C24 Q24">
    <cfRule type="expression" priority="65" dxfId="38" stopIfTrue="1">
      <formula>#REF!="нет"</formula>
    </cfRule>
  </conditionalFormatting>
  <conditionalFormatting sqref="J71:J72 E71 G71">
    <cfRule type="expression" priority="131" dxfId="39" stopIfTrue="1">
      <formula>$A$71=$N$75</formula>
    </cfRule>
  </conditionalFormatting>
  <conditionalFormatting sqref="B73:J75">
    <cfRule type="expression" priority="134" dxfId="40" stopIfTrue="1">
      <formula>$A$71=$N$75</formula>
    </cfRule>
  </conditionalFormatting>
  <conditionalFormatting sqref="K125">
    <cfRule type="containsText" priority="10" dxfId="41" operator="containsText" stopIfTrue="1" text="не соотв">
      <formula>NOT(ISERROR(SEARCH("не соотв",K125)))</formula>
    </cfRule>
  </conditionalFormatting>
  <conditionalFormatting sqref="E23:J23">
    <cfRule type="expression" priority="157" dxfId="42" stopIfTrue="1">
      <formula>$C$23&lt;&gt;"да"</formula>
    </cfRule>
  </conditionalFormatting>
  <conditionalFormatting sqref="C21:C23">
    <cfRule type="expression" priority="180" dxfId="40" stopIfTrue="1">
      <formula>$B$21=""</formula>
    </cfRule>
  </conditionalFormatting>
  <conditionalFormatting sqref="I94">
    <cfRule type="expression" priority="190" dxfId="43" stopIfTrue="1">
      <formula>OR($G$80="да",$G$81="да",$G$85="да")</formula>
    </cfRule>
  </conditionalFormatting>
  <conditionalFormatting sqref="J94">
    <cfRule type="expression" priority="193" dxfId="33" stopIfTrue="1">
      <formula>AND($G$80="нет",$G$81="нет",$G$85="нет")</formula>
    </cfRule>
  </conditionalFormatting>
  <conditionalFormatting sqref="I47">
    <cfRule type="expression" priority="9" dxfId="44" stopIfTrue="1">
      <formula>$D$47="нет"</formula>
    </cfRule>
  </conditionalFormatting>
  <conditionalFormatting sqref="I47">
    <cfRule type="expression" priority="2" dxfId="44" stopIfTrue="1">
      <formula>$D$46="нет"</formula>
    </cfRule>
  </conditionalFormatting>
  <dataValidations count="42">
    <dataValidation type="date" allowBlank="1" showInputMessage="1" showErrorMessage="1" promptTitle="Введите дату" prompt="Заполнить при истекшем сроке действия кв.категории  - выберите &quot;НЕТ&quot; и  &quot;первая до&quot; или &quot;высшая до&quot;  и дату действия до (напр.,16/10/2010)" errorTitle="Ошибка!" sqref="I49">
      <formula1>25569</formula1>
      <formula2>N47</formula2>
    </dataValidation>
    <dataValidation type="whole" allowBlank="1" showInputMessage="1" showErrorMessage="1" promptTitle="Введите целое число" prompt="год (напр., 2005) &#10;" errorTitle="Ошибка!" error="Введите целое четырехзначное число (например, 2015)&#10;" sqref="E56 E60 E64">
      <formula1>1900</formula1>
      <formula2>K56</formula2>
    </dataValidation>
    <dataValidation type="whole" allowBlank="1" showInputMessage="1" showErrorMessage="1" promptTitle="Введите целое число" prompt="год (напр., 2015) &#10;или&#10;курс обучения (напр., 2)  соответственно выбранному тексту в ячейке слева &#10;" errorTitle="Ошибка! Введите целое число" error="курс:   от 1  до 5&#10;&#10;год окончания:   четырехзначное число  (например, 2019) за межаттестационный период&#10;" sqref="G71">
      <formula1>L71</formula1>
      <formula2>K71</formula2>
    </dataValidation>
    <dataValidation type="date" allowBlank="1" showInputMessage="1" showErrorMessage="1" promptTitle="Введите дату (дата заседания АК)" prompt="&#10;Например,  06/02/2019 или 06.02.2019&#10;" errorTitle="Ошибка!" error=" при истекшем сроке действия кв.категории  - выберите &quot;НЕТ&quot; категории и  в строке ниже &quot;первая до&quot; или &quot;высшая до&quot;  и дату действия до (напр.,16/10/2010)" sqref="I47">
      <formula1>M47</formula1>
      <formula2>N47</formula2>
    </dataValidation>
    <dataValidation type="list" allowBlank="1" showInputMessage="1" sqref="B27:F27">
      <formula1>$L$21:$L$27</formula1>
    </dataValidation>
    <dataValidation errorStyle="information" type="list" showInputMessage="1" showErrorMessage="1" promptTitle="Выберите из списка" prompt="воспользуйтесь кнопкой" errorTitle="ВНИМАНИЕ!" error="Нет в списке. Вы уверены?" sqref="C33:E33">
      <formula1>$E$4:$E$16</formula1>
    </dataValidation>
    <dataValidation type="list" showInputMessage="1" showErrorMessage="1" sqref="G80:H81 G83:H84">
      <formula1>"нет, да"</formula1>
    </dataValidation>
    <dataValidation type="list" showInputMessage="1" showErrorMessage="1" promptTitle="Выберите из списка  (нет/да)" prompt="Выбрать &quot;да&quot;, если &#10;- педагог имеет педагогическое образование, т.е. окончил вуз/суз,  либо в настоящее время  обучается в вузе/сузе,&#10;- получил либо в настоящее время получает переподготовку" sqref="I94">
      <formula1>"нет, да"</formula1>
    </dataValidation>
    <dataValidation type="list" showInputMessage="1" showErrorMessage="1" promptTitle="Выберите из списка" prompt=" (нет/да)" sqref="I97">
      <formula1>"нет, да"</formula1>
    </dataValidation>
    <dataValidation type="list" allowBlank="1" showInputMessage="1" showErrorMessage="1" sqref="F108">
      <formula1>"1, 2"</formula1>
    </dataValidation>
    <dataValidation allowBlank="1" showInputMessage="1" showErrorMessage="1" promptTitle="Введите" prompt="ФИО полностью&#10;" sqref="C110 C112 C114 C116"/>
    <dataValidation type="whole" allowBlank="1" showInputMessage="1" showErrorMessage="1" promptTitle="Введите число" prompt="от 12 до 25" sqref="H119">
      <formula1>20</formula1>
      <formula2>35</formula2>
    </dataValidation>
    <dataValidation type="list" allowBlank="1" showInputMessage="1" showErrorMessage="1" promptTitle="Воспользуйтесь кнопкой" prompt="справа" sqref="E119">
      <formula1>"сентября, октября, ноября, декабря, января, февраля, марта, апреля, мая, июня"</formula1>
    </dataValidation>
    <dataValidation type="whole" allowBlank="1" showInputMessage="1" showErrorMessage="1" sqref="C119">
      <formula1>1</formula1>
      <formula2>31</formula2>
    </dataValidation>
    <dataValidation allowBlank="1" showInputMessage="1" showErrorMessage="1" promptTitle="Введите" prompt="ФИО полностью" sqref="L111 C34:I34 C31:I32"/>
    <dataValidation errorStyle="warning" type="list" allowBlank="1" showInputMessage="1" showErrorMessage="1" errorTitle="Внимание! Нет в списке!" error="&#10;Вы уверены?&#10;----------------" sqref="A62:A63 A58:A59">
      <formula1>$K$51:$R$51</formula1>
    </dataValidation>
    <dataValidation type="textLength" operator="lessThanOrEqual" allowBlank="1" showInputMessage="1" showErrorMessage="1" promptTitle="Укажите в соотв. с дипломом:" prompt="- наименование образовательной &#10;организации,ее местонахождение;&#10;- квалификация; &#10;- специальность/направление подготовки" errorTitle="Внимание!" error="слишком длинный текст!&#10;&#10;" sqref="B62:J63 B54:J55 B58:J59">
      <formula1>170</formula1>
    </dataValidation>
    <dataValidation type="whole" allowBlank="1" showInputMessage="1" showErrorMessage="1" promptTitle="Введите" prompt="год получения степени или звания" errorTitle="Внимание!" error="Указывать только если степень,звание были получены в межаттестационный период" sqref="K76 J84">
      <formula1>2000+год-5</formula1>
      <formula2>2000+год</formula2>
    </dataValidation>
    <dataValidation type="list" showInputMessage="1" showErrorMessage="1" promptTitle="Выберите из списка" prompt="воспользуйтесь кнопкой" errorTitle="Внимание!" error="Нет в списке!&#10;" sqref="A71">
      <formula1>$N$75:$N$77</formula1>
    </dataValidation>
    <dataValidation type="whole" allowBlank="1" showInputMessage="1" showErrorMessage="1" promptTitle="Введите" prompt="суммарное &#10;кол-во часов (курсы + стажировка)" errorTitle="Внимание!" error="Указывать целое число от 16 " sqref="G78">
      <formula1>16</formula1>
      <formula2>9000</formula2>
    </dataValidation>
    <dataValidation type="list" showInputMessage="1" showErrorMessage="1" promptTitle="Выберите из списка" prompt="воспользуйтесь кнопкой" sqref="A78:E78">
      <formula1>$L$74:$L$78</formula1>
    </dataValidation>
    <dataValidation type="list" allowBlank="1" showInputMessage="1" showErrorMessage="1" promptTitle="Выберите из списка" prompt="год окончания&#10;   или &#10;обучается" sqref="E71">
      <formula1>"год окончания, обучается, "</formula1>
    </dataValidation>
    <dataValidation type="list" showInputMessage="1" showErrorMessage="1" sqref="N58:O58">
      <formula1>"год окончания, курс обучения, "</formula1>
    </dataValidation>
    <dataValidation errorStyle="warning" type="textLength" allowBlank="1" showInputMessage="1" showErrorMessage="1" prompt="3-я строка для наименования учебного заведения" errorTitle="Внимание!" error="Слишком длинная строка!&#10;Убедитесь, что на листе &quot;ЭЗ&quot; эта строка видна полностью" sqref="B37:I37">
      <formula1>0</formula1>
      <formula2>76</formula2>
    </dataValidation>
    <dataValidation errorStyle="warning" type="textLength" allowBlank="1" showInputMessage="1" showErrorMessage="1" prompt="2-я строка для наименования учебного заведения" errorTitle="Внимание!" error="Слишком длинная строка!&#10;Убедитесь, что на листе &quot;ЭЗ&quot; эта строка видна полностью" sqref="B36:I36">
      <formula1>0</formula1>
      <formula2>76</formula2>
    </dataValidation>
    <dataValidation errorStyle="warning" type="textLength" allowBlank="1" showInputMessage="1" showErrorMessage="1" prompt="1-я строка для наименования учебного заведения" errorTitle="Внимание!" error="Слишком длинная строка!&#10;Убедитесь, что на листе &quot;ЭЗ&quot; эта строка видна полностью" sqref="B35">
      <formula1>0</formula1>
      <formula2>66</formula2>
    </dataValidation>
    <dataValidation errorStyle="information" allowBlank="1" sqref="A43:I44"/>
    <dataValidation errorStyle="information" type="list" showInputMessage="1" showErrorMessage="1" promptTitle="Выберите из списка" prompt="воспользуйтесь кнопкой" errorTitle="Внимание!" error="Нет в списке! Вы уверены?" sqref="G33:I33">
      <formula1>$E$4:$E$16</formula1>
    </dataValidation>
    <dataValidation type="list" allowBlank="1" showInputMessage="1" showErrorMessage="1" promptTitle="Выберите из списка" prompt="воспользуйтесь кнопкой" sqref="D49">
      <formula1>"первая, высшая"</formula1>
    </dataValidation>
    <dataValidation type="whole" allowBlank="1" showInputMessage="1" showErrorMessage="1" promptTitle="Введите" prompt="целое число лет" sqref="D45">
      <formula1>1</formula1>
      <formula2>99</formula2>
    </dataValidation>
    <dataValidation type="list" showInputMessage="1" showErrorMessage="1" promptTitle="выберите из списка" prompt="воспользуйтесь кнопкой" sqref="D47">
      <formula1>"высшая, первая, нет"</formula1>
    </dataValidation>
    <dataValidation type="list" allowBlank="1" showInputMessage="1" showErrorMessage="1" promptTitle="Нажав кнопку со стрелкой" prompt="выберите из списка:&#10;- &#10;- высшая до&#10;- первая  до" sqref="F49:H49">
      <formula1>$L$48:$N$48</formula1>
    </dataValidation>
    <dataValidation type="textLength" operator="lessThanOrEqual" allowBlank="1" showInputMessage="1" showErrorMessage="1" promptTitle="Укажите в соотв. с дипломом:" prompt="- наименование образовательной &#10;организации,ее местонахождение;&#10;- квалификация; &#10;- специальность/направление подготовки;&#10;Для переподготовки - количество часов (указать в скобках)." sqref="B73:J75">
      <formula1>190</formula1>
    </dataValidation>
    <dataValidation errorStyle="information" type="list" allowBlank="1" showInputMessage="1" promptTitle="Выберите из списка или введите" prompt="----&#10;указать при наличии др.мониторинга системы образования" errorTitle="Укажите наименование мониторинга" sqref="E23:J23">
      <formula1>$U$20:$U$24</formula1>
    </dataValidation>
    <dataValidation type="list" showInputMessage="1" showErrorMessage="1" promptTitle="Введите число" prompt="от 1 до 7&#10;" errorTitle="Внимание!" error="Введите число от 1 до 7" sqref="B4:C4">
      <formula1>$B$131:$H$131</formula1>
    </dataValidation>
    <dataValidation type="list" allowBlank="1" showInputMessage="1" showErrorMessage="1" sqref="C21:C23">
      <formula1>"да, нет"</formula1>
    </dataValidation>
    <dataValidation errorStyle="warning" type="list" showInputMessage="1" showErrorMessage="1" prompt=" &#10;Выберите из списка" errorTitle="Внимание!" error="&#10;Нет в списке! Вы уверены?" sqref="B51:E51">
      <formula1>$L$51:$N$51</formula1>
    </dataValidation>
    <dataValidation errorStyle="warning" allowBlank="1" showInputMessage="1" showErrorMessage="1" errorTitle="Внимание! Нет в списке!" error="&#10;Вы уверены?&#10;----------------" sqref="A54:A55"/>
    <dataValidation type="list" showInputMessage="1" showErrorMessage="1" promptTitle="выберите из списка" prompt="НЕТ \ ДА" sqref="G104:H104">
      <formula1>"нет, да"</formula1>
    </dataValidation>
    <dataValidation type="list" allowBlank="1" showInputMessage="1" sqref="N39">
      <formula1>$K$175:$K$204</formula1>
    </dataValidation>
    <dataValidation type="list" showInputMessage="1" showErrorMessage="1" errorTitle="Внимание!" error="Должности нет в списке!&#10;&#10;Воспользуйтесь кнопкой справа" sqref="B39:H39">
      <formula1>"воспитатель, учитель, учитель-дефектолог,  "</formula1>
    </dataValidation>
    <dataValidation errorStyle="information" type="textLength" allowBlank="1" showInputMessage="1" showErrorMessage="1" promptTitle="!!! в ИМЕНИТЕЛЬНОМ падеже !!!" prompt="&#10;Например, &#10;дошкольное образование &#10;   или&#10;математика" errorTitle="Внимание!" error="Длина строки более 50 символов" sqref="B40:H40">
      <formula1>1</formula1>
      <formula2>50</formula2>
    </dataValidation>
  </dataValidations>
  <hyperlinks>
    <hyperlink ref="A148:J148" location="ЭЗ!A40" tooltip="Щелкните, чтобы перейти по ссылке" display="Перейти на лист 'ЭЗ'"/>
    <hyperlink ref="A151:J151" location="_proverka" tooltip="Щелкните, чтобы перейти по ссылке" display="Проверить правильность заполнения данных"/>
    <hyperlink ref="E5" location="МуницОбр_ОС" tooltip="Выберите в строке &quot;Муниципальное образование&quot;" display="МуницОбр_ОС"/>
    <hyperlink ref="E5:E16" location="МуницОбр_ОС" tooltip="Выберите в строке &quot;Муниципальное образование&quot;" display="МуницОбр_ОС"/>
    <hyperlink ref="A173:J173" r:id="rId1" tooltip="ссылка на Консультант-плюс" display="ссылка "/>
    <hyperlink ref="A177:J177" r:id="rId2" tooltip="ссылка на Консультант-плюс" display="ссылка "/>
  </hyperlinks>
  <printOptions horizontalCentered="1"/>
  <pageMargins left="0.3937007874015748" right="0.31496062992125984" top="0.7874015748031497" bottom="0.7874015748031497" header="0.5118110236220472" footer="0.5118110236220472"/>
  <pageSetup fitToHeight="1" fitToWidth="1" horizontalDpi="600" verticalDpi="600" orientation="portrait" paperSize="9" scale="61" r:id="rId6"/>
  <headerFooter alignWithMargins="0">
    <oddHeader>&amp;C&amp;8&amp;A / &amp;D, &amp;T /, &amp;F</oddHeader>
  </headerFooter>
  <drawing r:id="rId5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534"/>
  <sheetViews>
    <sheetView showGridLines="0" showRowColHeaders="0" zoomScalePageLayoutView="0" workbookViewId="0" topLeftCell="A40">
      <selection activeCell="A40" sqref="A40:W41"/>
    </sheetView>
  </sheetViews>
  <sheetFormatPr defaultColWidth="9.125" defaultRowHeight="12.75"/>
  <cols>
    <col min="1" max="1" width="4.50390625" style="245" customWidth="1"/>
    <col min="2" max="2" width="7.875" style="5" customWidth="1"/>
    <col min="3" max="4" width="6.625" style="5" customWidth="1"/>
    <col min="5" max="5" width="6.00390625" style="5" customWidth="1"/>
    <col min="6" max="7" width="4.375" style="5" customWidth="1"/>
    <col min="8" max="17" width="3.50390625" style="5" customWidth="1"/>
    <col min="18" max="18" width="4.125" style="5" customWidth="1"/>
    <col min="19" max="20" width="3.50390625" style="5" customWidth="1"/>
    <col min="21" max="21" width="5.00390625" style="5" bestFit="1" customWidth="1"/>
    <col min="22" max="22" width="3.125" style="5" customWidth="1"/>
    <col min="23" max="23" width="3.50390625" style="5" customWidth="1"/>
    <col min="24" max="24" width="0.875" style="5" customWidth="1"/>
    <col min="25" max="25" width="12.50390625" style="5" hidden="1" customWidth="1"/>
    <col min="26" max="26" width="10.375" style="5" hidden="1" customWidth="1"/>
    <col min="27" max="27" width="10.625" style="5" hidden="1" customWidth="1"/>
    <col min="28" max="28" width="15.375" style="5" hidden="1" customWidth="1"/>
    <col min="29" max="29" width="10.625" style="5" hidden="1" customWidth="1"/>
    <col min="30" max="30" width="6.50390625" style="5" hidden="1" customWidth="1"/>
    <col min="31" max="31" width="9.00390625" style="5" hidden="1" customWidth="1"/>
    <col min="32" max="32" width="8.125" style="5" hidden="1" customWidth="1"/>
    <col min="33" max="33" width="5.125" style="5" hidden="1" customWidth="1"/>
    <col min="34" max="34" width="6.00390625" style="5" hidden="1" customWidth="1"/>
    <col min="35" max="16384" width="9.125" style="5" customWidth="1"/>
  </cols>
  <sheetData>
    <row r="1" spans="24:34" ht="12.75" customHeight="1" hidden="1">
      <c r="X1" s="298"/>
      <c r="Y1" s="227"/>
      <c r="Z1" s="228"/>
      <c r="AA1" s="216"/>
      <c r="AB1" s="216" t="s">
        <v>177</v>
      </c>
      <c r="AC1" s="229" t="s">
        <v>178</v>
      </c>
      <c r="AE1" s="182"/>
      <c r="AG1" s="513" t="s">
        <v>550</v>
      </c>
      <c r="AH1" s="513" t="s">
        <v>551</v>
      </c>
    </row>
    <row r="2" spans="24:34" ht="12.75" customHeight="1" hidden="1">
      <c r="X2" s="298"/>
      <c r="Y2" s="336" t="s">
        <v>118</v>
      </c>
      <c r="Z2" s="340"/>
      <c r="AA2" s="330" t="s">
        <v>375</v>
      </c>
      <c r="AB2" s="219"/>
      <c r="AC2" s="220">
        <f>LEN(AA2)</f>
        <v>8</v>
      </c>
      <c r="AE2" s="324" t="s">
        <v>119</v>
      </c>
      <c r="AG2" s="513"/>
      <c r="AH2" s="513"/>
    </row>
    <row r="3" spans="24:38" ht="12.75" hidden="1">
      <c r="X3" s="298"/>
      <c r="Y3" s="337" t="s">
        <v>120</v>
      </c>
      <c r="Z3" s="341" t="s">
        <v>139</v>
      </c>
      <c r="AA3" s="330" t="s">
        <v>376</v>
      </c>
      <c r="AB3" s="219"/>
      <c r="AC3" s="220">
        <f aca="true" t="shared" si="0" ref="AC3:AC33">LEN(AA3)</f>
        <v>11</v>
      </c>
      <c r="AE3" s="324" t="s">
        <v>121</v>
      </c>
      <c r="AG3" s="513"/>
      <c r="AH3" s="513"/>
      <c r="AI3" s="159" t="s">
        <v>120</v>
      </c>
      <c r="AL3" s="159" t="s">
        <v>126</v>
      </c>
    </row>
    <row r="4" spans="24:38" ht="12.75" hidden="1">
      <c r="X4" s="298"/>
      <c r="Y4" s="338" t="s">
        <v>122</v>
      </c>
      <c r="Z4" s="342"/>
      <c r="AA4" s="330" t="s">
        <v>377</v>
      </c>
      <c r="AB4" s="219"/>
      <c r="AC4" s="220">
        <f t="shared" si="0"/>
        <v>11</v>
      </c>
      <c r="AE4" s="324" t="s">
        <v>123</v>
      </c>
      <c r="AG4" s="513"/>
      <c r="AH4" s="513"/>
      <c r="AI4" s="159" t="s">
        <v>122</v>
      </c>
      <c r="AL4" s="159" t="s">
        <v>132</v>
      </c>
    </row>
    <row r="5" spans="24:38" ht="12.75" hidden="1">
      <c r="X5" s="298"/>
      <c r="Y5" s="337" t="s">
        <v>124</v>
      </c>
      <c r="Z5" s="341"/>
      <c r="AA5" s="330" t="s">
        <v>378</v>
      </c>
      <c r="AB5" s="219"/>
      <c r="AC5" s="220">
        <f t="shared" si="0"/>
        <v>20</v>
      </c>
      <c r="AE5" s="324" t="s">
        <v>125</v>
      </c>
      <c r="AG5" s="513"/>
      <c r="AH5" s="513"/>
      <c r="AI5" s="159" t="s">
        <v>124</v>
      </c>
      <c r="AL5" s="159" t="s">
        <v>137</v>
      </c>
    </row>
    <row r="6" spans="24:38" ht="12.75" hidden="1">
      <c r="X6" s="298"/>
      <c r="Y6" s="337" t="s">
        <v>126</v>
      </c>
      <c r="Z6" s="341"/>
      <c r="AA6" s="330" t="s">
        <v>596</v>
      </c>
      <c r="AB6" s="219"/>
      <c r="AC6" s="220">
        <f t="shared" si="0"/>
        <v>34</v>
      </c>
      <c r="AE6" s="324" t="s">
        <v>127</v>
      </c>
      <c r="AG6" s="513"/>
      <c r="AH6" s="513"/>
      <c r="AL6" s="159" t="s">
        <v>144</v>
      </c>
    </row>
    <row r="7" spans="24:38" ht="12.75" hidden="1">
      <c r="X7" s="298"/>
      <c r="Y7" s="337" t="s">
        <v>128</v>
      </c>
      <c r="Z7" s="341"/>
      <c r="AA7" s="330" t="s">
        <v>379</v>
      </c>
      <c r="AB7" s="219"/>
      <c r="AC7" s="220">
        <f t="shared" si="0"/>
        <v>21</v>
      </c>
      <c r="AE7" s="324" t="s">
        <v>129</v>
      </c>
      <c r="AG7" s="513"/>
      <c r="AH7" s="513"/>
      <c r="AI7" s="159" t="s">
        <v>128</v>
      </c>
      <c r="AL7" s="159" t="s">
        <v>161</v>
      </c>
    </row>
    <row r="8" spans="24:35" ht="12.75" hidden="1">
      <c r="X8" s="298"/>
      <c r="Y8" s="337" t="s">
        <v>130</v>
      </c>
      <c r="Z8" s="341"/>
      <c r="AA8" s="330" t="s">
        <v>380</v>
      </c>
      <c r="AB8" s="219"/>
      <c r="AC8" s="220">
        <f t="shared" si="0"/>
        <v>15</v>
      </c>
      <c r="AE8" s="324" t="s">
        <v>131</v>
      </c>
      <c r="AG8" s="513"/>
      <c r="AH8" s="513"/>
      <c r="AI8" s="159" t="s">
        <v>130</v>
      </c>
    </row>
    <row r="9" spans="24:34" ht="12.75" hidden="1">
      <c r="X9" s="298"/>
      <c r="Y9" s="338" t="s">
        <v>132</v>
      </c>
      <c r="Z9" s="342"/>
      <c r="AA9" s="330" t="s">
        <v>381</v>
      </c>
      <c r="AB9" s="219"/>
      <c r="AC9" s="220">
        <f t="shared" si="0"/>
        <v>8</v>
      </c>
      <c r="AE9" s="324" t="s">
        <v>133</v>
      </c>
      <c r="AG9" s="513"/>
      <c r="AH9" s="513"/>
    </row>
    <row r="10" spans="24:35" ht="12.75" hidden="1">
      <c r="X10" s="298"/>
      <c r="Y10" s="337" t="s">
        <v>134</v>
      </c>
      <c r="Z10" s="341"/>
      <c r="AA10" s="330" t="s">
        <v>481</v>
      </c>
      <c r="AB10" s="219"/>
      <c r="AC10" s="220">
        <f t="shared" si="0"/>
        <v>34</v>
      </c>
      <c r="AE10" s="324" t="s">
        <v>482</v>
      </c>
      <c r="AG10" s="513"/>
      <c r="AH10" s="513"/>
      <c r="AI10" s="159" t="s">
        <v>134</v>
      </c>
    </row>
    <row r="11" spans="24:35" ht="12.75" hidden="1">
      <c r="X11" s="298"/>
      <c r="Y11" s="337" t="s">
        <v>135</v>
      </c>
      <c r="Z11" s="341"/>
      <c r="AA11" s="330" t="s">
        <v>382</v>
      </c>
      <c r="AB11" s="219"/>
      <c r="AC11" s="220">
        <f t="shared" si="0"/>
        <v>9</v>
      </c>
      <c r="AE11" s="324" t="s">
        <v>136</v>
      </c>
      <c r="AG11" s="513"/>
      <c r="AH11" s="513"/>
      <c r="AI11" s="159" t="s">
        <v>135</v>
      </c>
    </row>
    <row r="12" spans="24:34" ht="12.75" hidden="1">
      <c r="X12" s="298"/>
      <c r="Y12" s="337" t="s">
        <v>137</v>
      </c>
      <c r="Z12" s="341"/>
      <c r="AA12" s="330" t="s">
        <v>383</v>
      </c>
      <c r="AB12" s="219"/>
      <c r="AC12" s="220">
        <f t="shared" si="0"/>
        <v>25</v>
      </c>
      <c r="AE12" s="324" t="s">
        <v>138</v>
      </c>
      <c r="AG12" s="513"/>
      <c r="AH12" s="513"/>
    </row>
    <row r="13" spans="24:35" ht="12.75" hidden="1">
      <c r="X13" s="298"/>
      <c r="Y13" s="337" t="s">
        <v>140</v>
      </c>
      <c r="Z13" s="341"/>
      <c r="AA13" s="330" t="s">
        <v>384</v>
      </c>
      <c r="AB13" s="219"/>
      <c r="AC13" s="220">
        <f t="shared" si="0"/>
        <v>25</v>
      </c>
      <c r="AE13" s="324" t="s">
        <v>141</v>
      </c>
      <c r="AG13" s="513"/>
      <c r="AH13" s="513"/>
      <c r="AI13" s="159" t="s">
        <v>140</v>
      </c>
    </row>
    <row r="14" spans="24:35" ht="12.75" hidden="1">
      <c r="X14" s="298"/>
      <c r="Y14" s="336" t="s">
        <v>333</v>
      </c>
      <c r="Z14" s="340"/>
      <c r="AA14" s="330" t="s">
        <v>385</v>
      </c>
      <c r="AB14" s="219"/>
      <c r="AC14" s="220">
        <f t="shared" si="0"/>
        <v>21</v>
      </c>
      <c r="AE14" s="324" t="s">
        <v>334</v>
      </c>
      <c r="AG14" s="513"/>
      <c r="AH14" s="513"/>
      <c r="AI14" s="159" t="s">
        <v>333</v>
      </c>
    </row>
    <row r="15" spans="24:35" ht="12.75" hidden="1">
      <c r="X15" s="298"/>
      <c r="Y15" s="337" t="s">
        <v>142</v>
      </c>
      <c r="Z15" s="341" t="s">
        <v>139</v>
      </c>
      <c r="AA15" s="330" t="s">
        <v>386</v>
      </c>
      <c r="AB15" s="219"/>
      <c r="AC15" s="220">
        <f t="shared" si="0"/>
        <v>21</v>
      </c>
      <c r="AE15" s="324" t="s">
        <v>143</v>
      </c>
      <c r="AG15" s="513"/>
      <c r="AH15" s="513"/>
      <c r="AI15" s="159" t="s">
        <v>142</v>
      </c>
    </row>
    <row r="16" spans="24:34" ht="12.75" hidden="1">
      <c r="X16" s="298"/>
      <c r="Y16" s="337" t="s">
        <v>144</v>
      </c>
      <c r="Z16" s="341"/>
      <c r="AA16" s="330" t="s">
        <v>387</v>
      </c>
      <c r="AB16" s="219"/>
      <c r="AC16" s="220">
        <f t="shared" si="0"/>
        <v>18</v>
      </c>
      <c r="AE16" s="324" t="s">
        <v>145</v>
      </c>
      <c r="AG16" s="513"/>
      <c r="AH16" s="513"/>
    </row>
    <row r="17" spans="24:35" ht="12.75" hidden="1">
      <c r="X17" s="298"/>
      <c r="Y17" s="337" t="s">
        <v>146</v>
      </c>
      <c r="Z17" s="341" t="s">
        <v>139</v>
      </c>
      <c r="AA17" s="330" t="s">
        <v>388</v>
      </c>
      <c r="AB17" s="219"/>
      <c r="AC17" s="220">
        <f t="shared" si="0"/>
        <v>13</v>
      </c>
      <c r="AE17" s="324" t="s">
        <v>147</v>
      </c>
      <c r="AG17" s="513"/>
      <c r="AH17" s="513"/>
      <c r="AI17" s="159" t="s">
        <v>146</v>
      </c>
    </row>
    <row r="18" spans="24:35" ht="12.75" hidden="1">
      <c r="X18" s="298"/>
      <c r="Y18" s="337" t="s">
        <v>407</v>
      </c>
      <c r="Z18" s="341" t="s">
        <v>139</v>
      </c>
      <c r="AA18" s="330" t="s">
        <v>389</v>
      </c>
      <c r="AB18" s="219"/>
      <c r="AC18" s="220">
        <f t="shared" si="0"/>
        <v>30</v>
      </c>
      <c r="AE18" s="324" t="s">
        <v>374</v>
      </c>
      <c r="AG18" s="513"/>
      <c r="AH18" s="513"/>
      <c r="AI18" s="159" t="s">
        <v>519</v>
      </c>
    </row>
    <row r="19" spans="24:35" ht="12.75" hidden="1">
      <c r="X19" s="298"/>
      <c r="Y19" s="337" t="s">
        <v>331</v>
      </c>
      <c r="Z19" s="341"/>
      <c r="AA19" s="330" t="s">
        <v>390</v>
      </c>
      <c r="AB19" s="219"/>
      <c r="AC19" s="220">
        <f t="shared" si="0"/>
        <v>28</v>
      </c>
      <c r="AE19" s="324" t="s">
        <v>148</v>
      </c>
      <c r="AG19" s="513"/>
      <c r="AH19" s="513"/>
      <c r="AI19" s="159" t="s">
        <v>331</v>
      </c>
    </row>
    <row r="20" spans="24:35" ht="12.75" hidden="1">
      <c r="X20" s="298"/>
      <c r="Y20" s="337" t="s">
        <v>149</v>
      </c>
      <c r="Z20" s="341"/>
      <c r="AA20" s="330" t="s">
        <v>391</v>
      </c>
      <c r="AB20" s="219"/>
      <c r="AC20" s="220">
        <f t="shared" si="0"/>
        <v>20</v>
      </c>
      <c r="AE20" s="324" t="s">
        <v>150</v>
      </c>
      <c r="AG20" s="513"/>
      <c r="AH20" s="513"/>
      <c r="AI20" s="159" t="s">
        <v>149</v>
      </c>
    </row>
    <row r="21" spans="24:35" ht="12.75" hidden="1">
      <c r="X21" s="298"/>
      <c r="Y21" s="336" t="s">
        <v>151</v>
      </c>
      <c r="Z21" s="340"/>
      <c r="AA21" s="330" t="s">
        <v>392</v>
      </c>
      <c r="AB21" s="219"/>
      <c r="AC21" s="220">
        <f t="shared" si="0"/>
        <v>17</v>
      </c>
      <c r="AE21" s="324" t="s">
        <v>152</v>
      </c>
      <c r="AG21" s="513"/>
      <c r="AH21" s="513"/>
      <c r="AI21" s="159" t="s">
        <v>151</v>
      </c>
    </row>
    <row r="22" spans="24:35" ht="12.75" hidden="1">
      <c r="X22" s="298"/>
      <c r="Y22" s="336" t="s">
        <v>153</v>
      </c>
      <c r="Z22" s="340"/>
      <c r="AA22" s="330" t="s">
        <v>393</v>
      </c>
      <c r="AB22" s="219"/>
      <c r="AC22" s="220">
        <f t="shared" si="0"/>
        <v>20</v>
      </c>
      <c r="AE22" s="324" t="s">
        <v>154</v>
      </c>
      <c r="AG22" s="513"/>
      <c r="AH22" s="513"/>
      <c r="AI22" s="159" t="s">
        <v>153</v>
      </c>
    </row>
    <row r="23" spans="24:35" ht="12.75" hidden="1">
      <c r="X23" s="298"/>
      <c r="Y23" s="336" t="s">
        <v>335</v>
      </c>
      <c r="Z23" s="340"/>
      <c r="AA23" s="330" t="s">
        <v>394</v>
      </c>
      <c r="AB23" s="219"/>
      <c r="AC23" s="220">
        <f t="shared" si="0"/>
        <v>30</v>
      </c>
      <c r="AE23" s="324" t="s">
        <v>336</v>
      </c>
      <c r="AG23" s="513"/>
      <c r="AH23" s="513"/>
      <c r="AI23" s="159" t="s">
        <v>335</v>
      </c>
    </row>
    <row r="24" spans="24:35" ht="12.75" hidden="1">
      <c r="X24" s="298"/>
      <c r="Y24" s="336" t="s">
        <v>326</v>
      </c>
      <c r="Z24" s="340"/>
      <c r="AA24" s="330" t="s">
        <v>395</v>
      </c>
      <c r="AB24" s="219"/>
      <c r="AC24" s="220">
        <f t="shared" si="0"/>
        <v>18</v>
      </c>
      <c r="AE24" s="324" t="s">
        <v>327</v>
      </c>
      <c r="AG24" s="513"/>
      <c r="AH24" s="513"/>
      <c r="AI24" s="159" t="s">
        <v>326</v>
      </c>
    </row>
    <row r="25" spans="24:35" ht="12.75" hidden="1">
      <c r="X25" s="298"/>
      <c r="Y25" s="336" t="s">
        <v>328</v>
      </c>
      <c r="Z25" s="340"/>
      <c r="AA25" s="330" t="s">
        <v>396</v>
      </c>
      <c r="AB25" s="219"/>
      <c r="AC25" s="220">
        <f t="shared" si="0"/>
        <v>33</v>
      </c>
      <c r="AE25" s="324" t="s">
        <v>332</v>
      </c>
      <c r="AG25" s="513"/>
      <c r="AH25" s="513"/>
      <c r="AI25" s="159" t="s">
        <v>328</v>
      </c>
    </row>
    <row r="26" spans="24:35" ht="12.75" hidden="1">
      <c r="X26" s="298"/>
      <c r="Y26" s="336" t="s">
        <v>325</v>
      </c>
      <c r="Z26" s="340"/>
      <c r="AA26" s="330" t="s">
        <v>397</v>
      </c>
      <c r="AB26" s="219"/>
      <c r="AC26" s="220">
        <f t="shared" si="0"/>
        <v>16</v>
      </c>
      <c r="AE26" s="324" t="s">
        <v>324</v>
      </c>
      <c r="AG26" s="513"/>
      <c r="AH26" s="513"/>
      <c r="AI26" s="159" t="s">
        <v>325</v>
      </c>
    </row>
    <row r="27" spans="24:35" ht="12.75" hidden="1">
      <c r="X27" s="298"/>
      <c r="Y27" s="338" t="s">
        <v>155</v>
      </c>
      <c r="Z27" s="342" t="s">
        <v>139</v>
      </c>
      <c r="AA27" s="330" t="s">
        <v>398</v>
      </c>
      <c r="AB27" s="219"/>
      <c r="AC27" s="220">
        <f t="shared" si="0"/>
        <v>7</v>
      </c>
      <c r="AE27" s="324" t="s">
        <v>156</v>
      </c>
      <c r="AG27" s="513"/>
      <c r="AH27" s="513"/>
      <c r="AI27" s="159" t="s">
        <v>155</v>
      </c>
    </row>
    <row r="28" spans="24:35" ht="12.75" hidden="1">
      <c r="X28" s="298"/>
      <c r="Y28" s="337" t="s">
        <v>157</v>
      </c>
      <c r="Z28" s="341" t="s">
        <v>139</v>
      </c>
      <c r="AA28" s="330" t="s">
        <v>399</v>
      </c>
      <c r="AB28" s="219"/>
      <c r="AC28" s="220">
        <f t="shared" si="0"/>
        <v>21</v>
      </c>
      <c r="AE28" s="324" t="s">
        <v>158</v>
      </c>
      <c r="AG28" s="513"/>
      <c r="AH28" s="513"/>
      <c r="AI28" s="159" t="s">
        <v>157</v>
      </c>
    </row>
    <row r="29" spans="24:35" ht="12.75" hidden="1">
      <c r="X29" s="298"/>
      <c r="Y29" s="336" t="s">
        <v>337</v>
      </c>
      <c r="Z29" s="340" t="s">
        <v>139</v>
      </c>
      <c r="AA29" s="330" t="s">
        <v>400</v>
      </c>
      <c r="AB29" s="219"/>
      <c r="AC29" s="220">
        <f t="shared" si="0"/>
        <v>7</v>
      </c>
      <c r="AE29" s="324" t="s">
        <v>338</v>
      </c>
      <c r="AG29" s="513"/>
      <c r="AH29" s="513"/>
      <c r="AI29" s="159" t="s">
        <v>337</v>
      </c>
    </row>
    <row r="30" spans="24:35" ht="12.75" hidden="1">
      <c r="X30" s="298"/>
      <c r="Y30" s="337" t="s">
        <v>13</v>
      </c>
      <c r="Z30" s="341" t="s">
        <v>139</v>
      </c>
      <c r="AA30" s="330" t="s">
        <v>401</v>
      </c>
      <c r="AB30" s="219"/>
      <c r="AC30" s="220">
        <f t="shared" si="0"/>
        <v>7</v>
      </c>
      <c r="AE30" s="324" t="s">
        <v>6</v>
      </c>
      <c r="AG30" s="513"/>
      <c r="AH30" s="513"/>
      <c r="AI30" s="159" t="s">
        <v>13</v>
      </c>
    </row>
    <row r="31" spans="24:35" ht="12.75" hidden="1">
      <c r="X31" s="298"/>
      <c r="Y31" s="339" t="s">
        <v>159</v>
      </c>
      <c r="Z31" s="341"/>
      <c r="AA31" s="330" t="s">
        <v>402</v>
      </c>
      <c r="AB31" s="219"/>
      <c r="AC31" s="220">
        <f>LEN(AA31)</f>
        <v>19</v>
      </c>
      <c r="AE31" s="324" t="s">
        <v>160</v>
      </c>
      <c r="AG31" s="513"/>
      <c r="AH31" s="513"/>
      <c r="AI31" s="159" t="s">
        <v>159</v>
      </c>
    </row>
    <row r="32" spans="24:34" ht="12.75" hidden="1">
      <c r="X32" s="298"/>
      <c r="Y32" s="339" t="s">
        <v>161</v>
      </c>
      <c r="Z32" s="341"/>
      <c r="AA32" s="330" t="s">
        <v>403</v>
      </c>
      <c r="AB32" s="219"/>
      <c r="AC32" s="220">
        <f t="shared" si="0"/>
        <v>16</v>
      </c>
      <c r="AE32" s="324" t="s">
        <v>162</v>
      </c>
      <c r="AG32" s="513"/>
      <c r="AH32" s="513"/>
    </row>
    <row r="33" spans="24:35" ht="12.75" hidden="1">
      <c r="X33" s="298"/>
      <c r="Y33" s="338" t="s">
        <v>329</v>
      </c>
      <c r="Z33" s="342"/>
      <c r="AA33" s="331" t="s">
        <v>404</v>
      </c>
      <c r="AB33" s="219"/>
      <c r="AC33" s="220">
        <f t="shared" si="0"/>
        <v>11</v>
      </c>
      <c r="AE33" s="325" t="s">
        <v>330</v>
      </c>
      <c r="AG33" s="513"/>
      <c r="AH33" s="513"/>
      <c r="AI33" s="159" t="s">
        <v>329</v>
      </c>
    </row>
    <row r="34" spans="24:34" ht="12.75" hidden="1">
      <c r="X34" s="298"/>
      <c r="Y34" s="219"/>
      <c r="Z34" s="219"/>
      <c r="AA34" s="324" t="s">
        <v>5</v>
      </c>
      <c r="AB34" s="219"/>
      <c r="AC34" s="220"/>
      <c r="AE34" s="324"/>
      <c r="AG34" s="513"/>
      <c r="AH34" s="513"/>
    </row>
    <row r="35" spans="24:34" ht="12.75" hidden="1">
      <c r="X35" s="298"/>
      <c r="Y35" s="221" t="str">
        <f>IF(OR('общие сведения'!L39=""),"Ошибка !",VLOOKUP('общие сведения'!L39,Y1:AB34,3))</f>
        <v>УЧИТЕЛЯ-ДЕФЕКТОЛОГА</v>
      </c>
      <c r="Z35" s="222"/>
      <c r="AA35" s="223">
        <f>LEN(Y35)</f>
        <v>19</v>
      </c>
      <c r="AB35" s="224"/>
      <c r="AC35" s="412" t="str">
        <f>IF(AC37="","-",IF(VLOOKUP(AC37,Y2:Z34,2)="v","Специализация","."))</f>
        <v>.</v>
      </c>
      <c r="AE35" s="221" t="str">
        <f>VLOOKUP('общие сведения'!L39,Y1:AE34,7)</f>
        <v>учителя-дефектолога</v>
      </c>
      <c r="AG35" s="513"/>
      <c r="AH35" s="513"/>
    </row>
    <row r="36" spans="24:29" ht="12.75" hidden="1">
      <c r="X36" s="298"/>
      <c r="Y36" s="225">
        <f>IF(ISERR(SEARCH(LEFT(Y35,5),D52)),0,1)</f>
        <v>0</v>
      </c>
      <c r="Z36" s="1050"/>
      <c r="AA36" s="1050"/>
      <c r="AB36" s="226"/>
      <c r="AC36" s="220"/>
    </row>
    <row r="37" spans="24:29" ht="12.75" hidden="1">
      <c r="X37" s="298"/>
      <c r="Y37" s="219" t="str">
        <f>IF(AND(AA35&lt;31,Y36=1),Y35,AE35)</f>
        <v>учителя-дефектолога</v>
      </c>
      <c r="Z37" s="304"/>
      <c r="AA37" s="304"/>
      <c r="AB37" s="305"/>
      <c r="AC37" s="444" t="str">
        <f>'общие сведения'!B39</f>
        <v>учитель-дефектолог</v>
      </c>
    </row>
    <row r="38" spans="24:29" ht="12.75" hidden="1">
      <c r="X38" s="298"/>
      <c r="Y38" s="219"/>
      <c r="Z38" s="304"/>
      <c r="AA38" s="304"/>
      <c r="AB38" s="305"/>
      <c r="AC38" s="170"/>
    </row>
    <row r="39" spans="24:29" ht="12.75" hidden="1">
      <c r="X39" s="298"/>
      <c r="Y39" s="219"/>
      <c r="Z39" s="304"/>
      <c r="AA39" s="304"/>
      <c r="AB39" s="305"/>
      <c r="AC39" s="170"/>
    </row>
    <row r="40" spans="1:37" ht="12.75" customHeight="1">
      <c r="A40" s="1052" t="s">
        <v>179</v>
      </c>
      <c r="B40" s="1052"/>
      <c r="C40" s="1052"/>
      <c r="D40" s="1052"/>
      <c r="E40" s="1052"/>
      <c r="F40" s="1052"/>
      <c r="G40" s="1052"/>
      <c r="H40" s="1052"/>
      <c r="I40" s="1052"/>
      <c r="J40" s="1052"/>
      <c r="K40" s="1052"/>
      <c r="L40" s="1052"/>
      <c r="M40" s="1052"/>
      <c r="N40" s="1052"/>
      <c r="O40" s="1052"/>
      <c r="P40" s="1052"/>
      <c r="Q40" s="1052"/>
      <c r="R40" s="1052"/>
      <c r="S40" s="1052"/>
      <c r="T40" s="1052"/>
      <c r="U40" s="1052"/>
      <c r="V40" s="1052"/>
      <c r="W40" s="1052"/>
      <c r="X40" s="363"/>
      <c r="AK40" s="12"/>
    </row>
    <row r="41" spans="1:34" ht="0.75" customHeight="1">
      <c r="A41" s="1052"/>
      <c r="B41" s="1052"/>
      <c r="C41" s="1052"/>
      <c r="D41" s="1052"/>
      <c r="E41" s="1052"/>
      <c r="F41" s="1052"/>
      <c r="G41" s="1052"/>
      <c r="H41" s="1052"/>
      <c r="I41" s="1052"/>
      <c r="J41" s="1052"/>
      <c r="K41" s="1052"/>
      <c r="L41" s="1052"/>
      <c r="M41" s="1052"/>
      <c r="N41" s="1052"/>
      <c r="O41" s="1052"/>
      <c r="P41" s="1052"/>
      <c r="Q41" s="1052"/>
      <c r="R41" s="1052"/>
      <c r="S41" s="1052"/>
      <c r="T41" s="1052"/>
      <c r="U41" s="1052"/>
      <c r="V41" s="1052"/>
      <c r="W41" s="1052"/>
      <c r="X41" s="363"/>
      <c r="AH41" s="363"/>
    </row>
    <row r="42" spans="1:34" ht="15" customHeight="1">
      <c r="A42" s="1051" t="s">
        <v>755</v>
      </c>
      <c r="B42" s="1051"/>
      <c r="C42" s="1051"/>
      <c r="D42" s="1051"/>
      <c r="E42" s="1051"/>
      <c r="F42" s="1051"/>
      <c r="G42" s="1051"/>
      <c r="H42" s="1051"/>
      <c r="I42" s="1051"/>
      <c r="J42" s="1051"/>
      <c r="K42" s="1051"/>
      <c r="L42" s="1051"/>
      <c r="M42" s="1051"/>
      <c r="N42" s="1051"/>
      <c r="O42" s="1051"/>
      <c r="P42" s="1051"/>
      <c r="Q42" s="1051"/>
      <c r="R42" s="1051"/>
      <c r="S42" s="1051"/>
      <c r="T42" s="1051"/>
      <c r="U42" s="1051"/>
      <c r="V42" s="1051"/>
      <c r="W42" s="1051"/>
      <c r="X42" s="446" t="str">
        <f>'общие сведения'!T1</f>
        <v> ЭЗ - 05. 2021 г.</v>
      </c>
      <c r="Y42" s="57"/>
      <c r="AH42" s="363"/>
    </row>
    <row r="43" spans="1:34" ht="12.75">
      <c r="A43" s="1051"/>
      <c r="B43" s="1051"/>
      <c r="C43" s="1051"/>
      <c r="D43" s="1051"/>
      <c r="E43" s="1051"/>
      <c r="F43" s="1051"/>
      <c r="G43" s="1051"/>
      <c r="H43" s="1051"/>
      <c r="I43" s="1051"/>
      <c r="J43" s="1051"/>
      <c r="K43" s="1051"/>
      <c r="L43" s="1051"/>
      <c r="M43" s="1051"/>
      <c r="N43" s="1051"/>
      <c r="O43" s="1051"/>
      <c r="P43" s="1051"/>
      <c r="Q43" s="1051"/>
      <c r="R43" s="1051"/>
      <c r="S43" s="1051"/>
      <c r="T43" s="1051"/>
      <c r="U43" s="1051"/>
      <c r="V43" s="1051"/>
      <c r="W43" s="1051"/>
      <c r="X43" s="445" t="str">
        <f>'общие сведения'!T2</f>
        <v># 12</v>
      </c>
      <c r="AH43" s="363"/>
    </row>
    <row r="44" spans="1:34" ht="53.25" customHeight="1">
      <c r="A44" s="1051"/>
      <c r="B44" s="1051"/>
      <c r="C44" s="1051"/>
      <c r="D44" s="1051"/>
      <c r="E44" s="1051"/>
      <c r="F44" s="1051"/>
      <c r="G44" s="1051"/>
      <c r="H44" s="1051"/>
      <c r="I44" s="1051"/>
      <c r="J44" s="1051"/>
      <c r="K44" s="1051"/>
      <c r="L44" s="1051"/>
      <c r="M44" s="1051"/>
      <c r="N44" s="1051"/>
      <c r="O44" s="1051"/>
      <c r="P44" s="1051"/>
      <c r="Q44" s="1051"/>
      <c r="R44" s="1051"/>
      <c r="S44" s="1051"/>
      <c r="T44" s="1051"/>
      <c r="U44" s="1051"/>
      <c r="V44" s="1051"/>
      <c r="W44" s="1051"/>
      <c r="X44" s="430"/>
      <c r="AH44" s="363"/>
    </row>
    <row r="45" spans="1:34" ht="17.25" customHeight="1">
      <c r="A45" s="1048" t="s">
        <v>180</v>
      </c>
      <c r="B45" s="1048"/>
      <c r="C45" s="1048"/>
      <c r="D45" s="1048"/>
      <c r="E45" s="1048"/>
      <c r="F45" s="1048"/>
      <c r="G45" s="1048"/>
      <c r="H45" s="1048"/>
      <c r="I45" s="1048"/>
      <c r="J45" s="1048"/>
      <c r="K45" s="1048"/>
      <c r="L45" s="1048"/>
      <c r="M45" s="1048"/>
      <c r="N45" s="1048"/>
      <c r="O45" s="1048"/>
      <c r="P45" s="1048"/>
      <c r="Q45" s="1048"/>
      <c r="R45" s="1048"/>
      <c r="S45" s="1048"/>
      <c r="T45" s="1048"/>
      <c r="U45" s="1048"/>
      <c r="V45" s="1048"/>
      <c r="W45" s="1048"/>
      <c r="X45" s="430"/>
      <c r="AH45" s="363"/>
    </row>
    <row r="46" spans="1:34" ht="3.75" customHeight="1" hidden="1">
      <c r="A46" s="1048"/>
      <c r="B46" s="1048"/>
      <c r="C46" s="1048"/>
      <c r="D46" s="1048"/>
      <c r="E46" s="1048"/>
      <c r="F46" s="1048"/>
      <c r="G46" s="1048"/>
      <c r="H46" s="1048"/>
      <c r="I46" s="1048"/>
      <c r="J46" s="1048"/>
      <c r="K46" s="1048"/>
      <c r="L46" s="1048"/>
      <c r="M46" s="1048"/>
      <c r="N46" s="1048"/>
      <c r="O46" s="1048"/>
      <c r="P46" s="1048"/>
      <c r="Q46" s="1048"/>
      <c r="R46" s="1048"/>
      <c r="S46" s="1048"/>
      <c r="T46" s="1048"/>
      <c r="U46" s="1048"/>
      <c r="V46" s="1048"/>
      <c r="W46" s="1048"/>
      <c r="X46" s="430"/>
      <c r="AH46" s="363"/>
    </row>
    <row r="47" spans="1:34" ht="12.75">
      <c r="A47" s="161" t="s">
        <v>9</v>
      </c>
      <c r="E47" s="1053">
        <f>'общие сведения'!L31</f>
      </c>
      <c r="F47" s="1053"/>
      <c r="G47" s="1053"/>
      <c r="H47" s="1053"/>
      <c r="I47" s="1053"/>
      <c r="J47" s="1053"/>
      <c r="K47" s="1053"/>
      <c r="L47" s="1053"/>
      <c r="M47" s="1053"/>
      <c r="N47" s="1053"/>
      <c r="O47" s="1053"/>
      <c r="P47" s="1053"/>
      <c r="Q47" s="1053"/>
      <c r="R47" s="1053"/>
      <c r="S47" s="1053"/>
      <c r="T47" s="1053"/>
      <c r="U47" s="1053"/>
      <c r="V47" s="1053"/>
      <c r="W47" s="1053"/>
      <c r="X47" s="430"/>
      <c r="AH47" s="363"/>
    </row>
    <row r="48" spans="1:34" ht="12.75">
      <c r="A48" s="161" t="s">
        <v>11</v>
      </c>
      <c r="C48" s="1047">
        <f>IF(FIO="","",'общие сведения'!L35)</f>
      </c>
      <c r="D48" s="1047"/>
      <c r="E48" s="1047"/>
      <c r="F48" s="1047"/>
      <c r="G48" s="1047"/>
      <c r="H48" s="1047"/>
      <c r="I48" s="1047"/>
      <c r="J48" s="1047"/>
      <c r="K48" s="1047"/>
      <c r="L48" s="1047"/>
      <c r="M48" s="1047"/>
      <c r="N48" s="1047"/>
      <c r="O48" s="1047"/>
      <c r="P48" s="1047"/>
      <c r="Q48" s="1047"/>
      <c r="R48" s="1047"/>
      <c r="S48" s="1047"/>
      <c r="T48" s="1047"/>
      <c r="U48" s="1047"/>
      <c r="V48" s="1047"/>
      <c r="W48" s="1047"/>
      <c r="X48" s="430"/>
      <c r="AH48" s="363"/>
    </row>
    <row r="49" spans="1:34" ht="12.75" customHeight="1">
      <c r="A49" s="1047">
        <f>IF(FIO="","",'общие сведения'!L36)</f>
      </c>
      <c r="B49" s="1047"/>
      <c r="C49" s="1047"/>
      <c r="D49" s="1047"/>
      <c r="E49" s="1047"/>
      <c r="F49" s="1047"/>
      <c r="G49" s="1047"/>
      <c r="H49" s="1047"/>
      <c r="I49" s="1047"/>
      <c r="J49" s="1047"/>
      <c r="K49" s="1047"/>
      <c r="L49" s="1047"/>
      <c r="M49" s="1047"/>
      <c r="N49" s="1047"/>
      <c r="O49" s="1047"/>
      <c r="P49" s="1047"/>
      <c r="Q49" s="1047"/>
      <c r="R49" s="1047"/>
      <c r="S49" s="1047"/>
      <c r="T49" s="1047"/>
      <c r="U49" s="1047"/>
      <c r="V49" s="1047"/>
      <c r="W49" s="1047"/>
      <c r="X49" s="430"/>
      <c r="AH49" s="363"/>
    </row>
    <row r="50" spans="1:34" ht="12.75">
      <c r="A50" s="1047">
        <f>IF(FIO="","",'общие сведения'!L37)</f>
      </c>
      <c r="B50" s="1047"/>
      <c r="C50" s="1047"/>
      <c r="D50" s="1047"/>
      <c r="E50" s="1047"/>
      <c r="F50" s="1047"/>
      <c r="G50" s="1047"/>
      <c r="H50" s="1047"/>
      <c r="I50" s="1047"/>
      <c r="J50" s="1047"/>
      <c r="K50" s="1047"/>
      <c r="L50" s="1047"/>
      <c r="M50" s="1047"/>
      <c r="N50" s="1047"/>
      <c r="O50" s="1047"/>
      <c r="P50" s="1047"/>
      <c r="Q50" s="1047"/>
      <c r="R50" s="1047"/>
      <c r="S50" s="1047"/>
      <c r="T50" s="1047"/>
      <c r="U50" s="1047"/>
      <c r="V50" s="1047"/>
      <c r="W50" s="1047"/>
      <c r="X50" s="430"/>
      <c r="AH50" s="363"/>
    </row>
    <row r="51" spans="1:34" ht="12.75">
      <c r="A51" s="161" t="s">
        <v>10</v>
      </c>
      <c r="E51" s="237">
        <f>IF(FIO="","",'общие сведения'!L33)</f>
      </c>
      <c r="F51" s="323"/>
      <c r="G51" s="323"/>
      <c r="H51" s="323"/>
      <c r="I51" s="323"/>
      <c r="J51" s="323"/>
      <c r="K51" s="323"/>
      <c r="L51" s="323"/>
      <c r="M51" s="323"/>
      <c r="N51" s="323"/>
      <c r="O51" s="323"/>
      <c r="P51" s="323"/>
      <c r="Q51" s="323"/>
      <c r="R51" s="323"/>
      <c r="S51" s="323"/>
      <c r="T51" s="323"/>
      <c r="U51" s="323"/>
      <c r="V51" s="323"/>
      <c r="W51" s="323"/>
      <c r="X51" s="430"/>
      <c r="AH51" s="363"/>
    </row>
    <row r="52" spans="1:34" ht="12.75" customHeight="1">
      <c r="A52" s="161" t="s">
        <v>12</v>
      </c>
      <c r="D52" s="205">
        <f>IF(FIO="","",'общие сведения'!L39)</f>
      </c>
      <c r="E52" s="246"/>
      <c r="F52" s="246"/>
      <c r="G52" s="246"/>
      <c r="H52" s="246"/>
      <c r="I52" s="246"/>
      <c r="J52" s="246"/>
      <c r="K52" s="246"/>
      <c r="L52" s="246"/>
      <c r="M52" s="246"/>
      <c r="N52" s="246"/>
      <c r="O52" s="246"/>
      <c r="P52" s="246"/>
      <c r="Q52" s="246"/>
      <c r="R52" s="246"/>
      <c r="S52" s="246"/>
      <c r="T52" s="246"/>
      <c r="U52" s="246"/>
      <c r="V52" s="246"/>
      <c r="W52" s="246"/>
      <c r="X52" s="430"/>
      <c r="AH52" s="363"/>
    </row>
    <row r="53" spans="1:34" ht="12.75" customHeight="1">
      <c r="A53" s="161" t="s">
        <v>181</v>
      </c>
      <c r="D53" s="205">
        <f>IF(FIO="","",'общие сведения'!L40)</f>
      </c>
      <c r="E53" s="246"/>
      <c r="F53" s="246"/>
      <c r="G53" s="246"/>
      <c r="H53" s="246"/>
      <c r="I53" s="246"/>
      <c r="J53" s="246"/>
      <c r="K53" s="246"/>
      <c r="L53" s="246"/>
      <c r="M53" s="246"/>
      <c r="N53" s="246"/>
      <c r="O53" s="246"/>
      <c r="P53" s="246"/>
      <c r="Q53" s="246"/>
      <c r="R53" s="246"/>
      <c r="S53" s="246"/>
      <c r="T53" s="246"/>
      <c r="U53" s="246"/>
      <c r="V53" s="246"/>
      <c r="W53" s="246"/>
      <c r="X53" s="430"/>
      <c r="AH53" s="363"/>
    </row>
    <row r="54" spans="1:34" ht="12.75">
      <c r="A54" s="161" t="s">
        <v>14</v>
      </c>
      <c r="E54" s="231">
        <f>IF(FIO="","",'общие сведения'!D45)</f>
      </c>
      <c r="F54" s="231">
        <f>IF(FIO="","",'общие сведения'!E45)</f>
      </c>
      <c r="G54" s="237"/>
      <c r="H54" s="202"/>
      <c r="I54" s="165"/>
      <c r="J54" s="165"/>
      <c r="X54" s="430"/>
      <c r="AH54" s="363"/>
    </row>
    <row r="55" spans="1:34" ht="12.75">
      <c r="A55" s="161" t="s">
        <v>15</v>
      </c>
      <c r="G55" s="1056">
        <f>IF(OR(FIO="",'общие сведения'!D47=""),"",'общие сведения'!D47)</f>
      </c>
      <c r="H55" s="1056"/>
      <c r="I55" s="162"/>
      <c r="J55" s="162"/>
      <c r="K55" s="1055" t="s">
        <v>16</v>
      </c>
      <c r="L55" s="1055"/>
      <c r="M55" s="1055"/>
      <c r="N55" s="1055"/>
      <c r="O55" s="1055"/>
      <c r="P55" s="1054">
        <f>'общие сведения'!K47</f>
      </c>
      <c r="Q55" s="1054"/>
      <c r="R55" s="1054"/>
      <c r="S55" s="1054"/>
      <c r="X55" s="430"/>
      <c r="AH55" s="363"/>
    </row>
    <row r="56" spans="1:34" ht="12.75">
      <c r="A56" s="161" t="s">
        <v>18</v>
      </c>
      <c r="G56" s="1056">
        <f>IF(OR(FIO="",'общие сведения'!D49=""),"",'общие сведения'!D49)</f>
      </c>
      <c r="H56" s="1056"/>
      <c r="I56" s="162"/>
      <c r="J56" s="162"/>
      <c r="X56" s="430"/>
      <c r="AH56" s="363"/>
    </row>
    <row r="57" spans="1:34" ht="12.75">
      <c r="A57" s="161" t="s">
        <v>19</v>
      </c>
      <c r="C57" s="205">
        <f>IF(FIO="","",'общие сведения'!B51)</f>
      </c>
      <c r="D57" s="202"/>
      <c r="E57" s="202"/>
      <c r="F57" s="202"/>
      <c r="G57" s="202"/>
      <c r="H57" s="202"/>
      <c r="I57" s="165"/>
      <c r="J57" s="165"/>
      <c r="X57" s="430"/>
      <c r="Z57" s="379"/>
      <c r="AH57" s="363"/>
    </row>
    <row r="58" spans="1:34" ht="2.25" customHeight="1">
      <c r="A58" s="161"/>
      <c r="C58" s="207"/>
      <c r="D58" s="165"/>
      <c r="E58" s="165"/>
      <c r="F58" s="165"/>
      <c r="G58" s="165"/>
      <c r="H58" s="165"/>
      <c r="I58" s="165"/>
      <c r="J58" s="165"/>
      <c r="X58" s="430"/>
      <c r="AH58" s="363"/>
    </row>
    <row r="59" spans="1:34" ht="12.75" customHeight="1">
      <c r="A59" s="1061">
        <f>IF(FIO="","",CLEAN('общие сведения'!L54&amp;" "&amp;'общие сведения'!L58&amp;" "&amp;'общие сведения'!L62))</f>
      </c>
      <c r="B59" s="1061"/>
      <c r="C59" s="1061"/>
      <c r="D59" s="1061"/>
      <c r="E59" s="1061"/>
      <c r="F59" s="1061"/>
      <c r="G59" s="1061"/>
      <c r="H59" s="1061"/>
      <c r="I59" s="1061"/>
      <c r="J59" s="1061"/>
      <c r="K59" s="1061"/>
      <c r="L59" s="1061"/>
      <c r="M59" s="1061"/>
      <c r="N59" s="1061"/>
      <c r="O59" s="1061"/>
      <c r="P59" s="1061"/>
      <c r="Q59" s="1061"/>
      <c r="R59" s="1061"/>
      <c r="S59" s="1061"/>
      <c r="T59" s="1061"/>
      <c r="U59" s="1061"/>
      <c r="V59" s="1061"/>
      <c r="W59" s="1061"/>
      <c r="X59" s="430"/>
      <c r="Y59" s="348"/>
      <c r="Z59" s="354" t="s">
        <v>473</v>
      </c>
      <c r="AH59" s="363"/>
    </row>
    <row r="60" spans="1:34" ht="12.75" customHeight="1">
      <c r="A60" s="1061"/>
      <c r="B60" s="1061"/>
      <c r="C60" s="1061"/>
      <c r="D60" s="1061"/>
      <c r="E60" s="1061"/>
      <c r="F60" s="1061"/>
      <c r="G60" s="1061"/>
      <c r="H60" s="1061"/>
      <c r="I60" s="1061"/>
      <c r="J60" s="1061"/>
      <c r="K60" s="1061"/>
      <c r="L60" s="1061"/>
      <c r="M60" s="1061"/>
      <c r="N60" s="1061"/>
      <c r="O60" s="1061"/>
      <c r="P60" s="1061"/>
      <c r="Q60" s="1061"/>
      <c r="R60" s="1061"/>
      <c r="S60" s="1061"/>
      <c r="T60" s="1061"/>
      <c r="U60" s="1061"/>
      <c r="V60" s="1061"/>
      <c r="W60" s="1061"/>
      <c r="X60" s="430"/>
      <c r="Y60" s="348"/>
      <c r="Z60" s="354" t="s">
        <v>474</v>
      </c>
      <c r="AH60" s="363"/>
    </row>
    <row r="61" spans="1:34" ht="12.75" customHeight="1">
      <c r="A61" s="1061"/>
      <c r="B61" s="1061"/>
      <c r="C61" s="1061"/>
      <c r="D61" s="1061"/>
      <c r="E61" s="1061"/>
      <c r="F61" s="1061"/>
      <c r="G61" s="1061"/>
      <c r="H61" s="1061"/>
      <c r="I61" s="1061"/>
      <c r="J61" s="1061"/>
      <c r="K61" s="1061"/>
      <c r="L61" s="1061"/>
      <c r="M61" s="1061"/>
      <c r="N61" s="1061"/>
      <c r="O61" s="1061"/>
      <c r="P61" s="1061"/>
      <c r="Q61" s="1061"/>
      <c r="R61" s="1061"/>
      <c r="S61" s="1061"/>
      <c r="T61" s="1061"/>
      <c r="U61" s="1061"/>
      <c r="V61" s="1061"/>
      <c r="W61" s="1061"/>
      <c r="X61" s="430"/>
      <c r="Y61" s="348"/>
      <c r="Z61" s="354" t="s">
        <v>475</v>
      </c>
      <c r="AH61" s="363"/>
    </row>
    <row r="62" spans="1:34" ht="12.75" customHeight="1">
      <c r="A62" s="1061"/>
      <c r="B62" s="1061"/>
      <c r="C62" s="1061"/>
      <c r="D62" s="1061"/>
      <c r="E62" s="1061"/>
      <c r="F62" s="1061"/>
      <c r="G62" s="1061"/>
      <c r="H62" s="1061"/>
      <c r="I62" s="1061"/>
      <c r="J62" s="1061"/>
      <c r="K62" s="1061"/>
      <c r="L62" s="1061"/>
      <c r="M62" s="1061"/>
      <c r="N62" s="1061"/>
      <c r="O62" s="1061"/>
      <c r="P62" s="1061"/>
      <c r="Q62" s="1061"/>
      <c r="R62" s="1061"/>
      <c r="S62" s="1061"/>
      <c r="T62" s="1061"/>
      <c r="U62" s="1061"/>
      <c r="V62" s="1061"/>
      <c r="W62" s="1061"/>
      <c r="X62" s="430"/>
      <c r="Y62" s="380" t="str">
        <f>IF(SUM(Y59:Y61)&gt;0,"да","нет")</f>
        <v>нет</v>
      </c>
      <c r="Z62" s="381" t="s">
        <v>476</v>
      </c>
      <c r="AH62" s="363"/>
    </row>
    <row r="63" spans="1:65" ht="12.75">
      <c r="A63" s="1061"/>
      <c r="B63" s="1061"/>
      <c r="C63" s="1061"/>
      <c r="D63" s="1061"/>
      <c r="E63" s="1061"/>
      <c r="F63" s="1061"/>
      <c r="G63" s="1061"/>
      <c r="H63" s="1061"/>
      <c r="I63" s="1061"/>
      <c r="J63" s="1061"/>
      <c r="K63" s="1061"/>
      <c r="L63" s="1061"/>
      <c r="M63" s="1061"/>
      <c r="N63" s="1061"/>
      <c r="O63" s="1061"/>
      <c r="P63" s="1061"/>
      <c r="Q63" s="1061"/>
      <c r="R63" s="1061"/>
      <c r="S63" s="1061"/>
      <c r="T63" s="1061"/>
      <c r="U63" s="1061"/>
      <c r="V63" s="1061"/>
      <c r="W63" s="1061"/>
      <c r="X63" s="430"/>
      <c r="Y63" s="208"/>
      <c r="Z63" s="208"/>
      <c r="AA63" s="208"/>
      <c r="AB63" s="208"/>
      <c r="AC63" s="208"/>
      <c r="AD63" s="208"/>
      <c r="AE63" s="208"/>
      <c r="AF63" s="208"/>
      <c r="AG63" s="208"/>
      <c r="AH63" s="363"/>
      <c r="AI63" s="208"/>
      <c r="AJ63" s="208"/>
      <c r="AK63" s="208"/>
      <c r="AL63" s="208"/>
      <c r="AM63" s="208"/>
      <c r="AN63" s="208"/>
      <c r="AO63" s="208"/>
      <c r="AP63" s="208"/>
      <c r="AQ63" s="208"/>
      <c r="AR63" s="208"/>
      <c r="AS63" s="208"/>
      <c r="AT63" s="208"/>
      <c r="AU63" s="208"/>
      <c r="AV63" s="208"/>
      <c r="AW63" s="208"/>
      <c r="AX63" s="208"/>
      <c r="AY63" s="208"/>
      <c r="AZ63" s="208"/>
      <c r="BA63" s="208"/>
      <c r="BB63" s="208"/>
      <c r="BC63" s="208"/>
      <c r="BD63" s="208"/>
      <c r="BE63" s="208"/>
      <c r="BF63" s="208"/>
      <c r="BG63" s="208"/>
      <c r="BH63" s="208"/>
      <c r="BI63" s="208"/>
      <c r="BJ63" s="208"/>
      <c r="BK63" s="208"/>
      <c r="BL63" s="208"/>
      <c r="BM63" s="208"/>
    </row>
    <row r="64" spans="1:65" ht="18.75" customHeight="1">
      <c r="A64" s="167" t="s">
        <v>182</v>
      </c>
      <c r="B64" s="209"/>
      <c r="C64" s="209"/>
      <c r="D64" s="209"/>
      <c r="E64" s="209"/>
      <c r="F64" s="209"/>
      <c r="G64" s="209"/>
      <c r="H64" s="209"/>
      <c r="I64" s="209"/>
      <c r="J64" s="209"/>
      <c r="K64" s="209"/>
      <c r="L64" s="209"/>
      <c r="M64" s="209"/>
      <c r="N64" s="209"/>
      <c r="O64" s="209"/>
      <c r="P64" s="209"/>
      <c r="Q64" s="209"/>
      <c r="R64" s="209"/>
      <c r="S64" s="209"/>
      <c r="T64" s="209"/>
      <c r="U64" s="209"/>
      <c r="V64" s="209"/>
      <c r="W64" s="209"/>
      <c r="X64" s="430"/>
      <c r="Y64" s="208"/>
      <c r="Z64" s="208"/>
      <c r="AA64" s="208"/>
      <c r="AB64" s="208"/>
      <c r="AC64" s="208"/>
      <c r="AD64" s="208"/>
      <c r="AE64" s="208"/>
      <c r="AF64" s="208"/>
      <c r="AG64" s="208"/>
      <c r="AH64" s="363"/>
      <c r="AI64" s="208"/>
      <c r="AJ64" s="208"/>
      <c r="AK64" s="208"/>
      <c r="AL64" s="208"/>
      <c r="AM64" s="208"/>
      <c r="AN64" s="208"/>
      <c r="AO64" s="208"/>
      <c r="AP64" s="208"/>
      <c r="AQ64" s="208"/>
      <c r="AR64" s="208"/>
      <c r="AS64" s="208"/>
      <c r="AT64" s="208"/>
      <c r="AU64" s="208"/>
      <c r="AV64" s="208"/>
      <c r="AW64" s="208"/>
      <c r="AX64" s="208"/>
      <c r="AY64" s="208"/>
      <c r="AZ64" s="208"/>
      <c r="BA64" s="208"/>
      <c r="BB64" s="208"/>
      <c r="BC64" s="208"/>
      <c r="BD64" s="208"/>
      <c r="BE64" s="208"/>
      <c r="BF64" s="208"/>
      <c r="BG64" s="208"/>
      <c r="BH64" s="208"/>
      <c r="BI64" s="208"/>
      <c r="BJ64" s="208"/>
      <c r="BK64" s="208"/>
      <c r="BL64" s="208"/>
      <c r="BM64" s="208"/>
    </row>
    <row r="65" spans="1:65" ht="17.25" customHeight="1">
      <c r="A65" s="168" t="str">
        <f>'общие сведения'!A78</f>
        <v>Курсы повышения квалификации</v>
      </c>
      <c r="B65" s="208"/>
      <c r="C65" s="208"/>
      <c r="D65" s="208"/>
      <c r="E65" s="208"/>
      <c r="F65" s="208"/>
      <c r="G65" s="208"/>
      <c r="K65" s="1025">
        <f>IF(FIO="","",'общие сведения'!G78)</f>
      </c>
      <c r="L65" s="1025"/>
      <c r="M65" s="161" t="s">
        <v>183</v>
      </c>
      <c r="N65" s="312"/>
      <c r="T65" s="169"/>
      <c r="U65" s="169"/>
      <c r="V65" s="169"/>
      <c r="W65" s="208"/>
      <c r="X65" s="430"/>
      <c r="Y65" s="208"/>
      <c r="Z65" s="208"/>
      <c r="AA65" s="208"/>
      <c r="AB65" s="208"/>
      <c r="AC65" s="208"/>
      <c r="AD65" s="208"/>
      <c r="AE65" s="208"/>
      <c r="AF65" s="208"/>
      <c r="AG65" s="208"/>
      <c r="AH65" s="363"/>
      <c r="AI65" s="208"/>
      <c r="AJ65" s="208"/>
      <c r="AK65" s="208"/>
      <c r="AL65" s="208"/>
      <c r="AM65" s="208"/>
      <c r="AN65" s="208"/>
      <c r="AO65" s="208"/>
      <c r="AP65" s="208"/>
      <c r="AQ65" s="208"/>
      <c r="AR65" s="208"/>
      <c r="AS65" s="208"/>
      <c r="AT65" s="208"/>
      <c r="AU65" s="208"/>
      <c r="AV65" s="208"/>
      <c r="AW65" s="208"/>
      <c r="AX65" s="208"/>
      <c r="AY65" s="208"/>
      <c r="AZ65" s="208"/>
      <c r="BA65" s="208"/>
      <c r="BB65" s="208"/>
      <c r="BC65" s="208"/>
      <c r="BD65" s="208"/>
      <c r="BE65" s="208"/>
      <c r="BF65" s="208"/>
      <c r="BG65" s="208"/>
      <c r="BH65" s="208"/>
      <c r="BI65" s="208"/>
      <c r="BJ65" s="208"/>
      <c r="BK65" s="208"/>
      <c r="BL65" s="208"/>
      <c r="BM65" s="208"/>
    </row>
    <row r="66" spans="1:65" ht="12.75">
      <c r="A66" s="168" t="str">
        <f>"Дополнительное профессиональное образование"&amp;'общие сведения'!M71</f>
        <v>Дополнительное профессиональное образование</v>
      </c>
      <c r="B66" s="208"/>
      <c r="C66" s="208"/>
      <c r="D66" s="208"/>
      <c r="E66" s="208"/>
      <c r="F66" s="208"/>
      <c r="G66" s="208"/>
      <c r="H66" s="208"/>
      <c r="I66" s="208"/>
      <c r="J66" s="208"/>
      <c r="K66" s="208"/>
      <c r="L66" s="208"/>
      <c r="M66" s="208"/>
      <c r="N66" s="208"/>
      <c r="O66" s="208"/>
      <c r="P66" s="208"/>
      <c r="Q66" s="208"/>
      <c r="R66" s="208"/>
      <c r="S66" s="208"/>
      <c r="T66" s="208"/>
      <c r="U66" s="208"/>
      <c r="V66" s="208"/>
      <c r="W66" s="208"/>
      <c r="X66" s="430"/>
      <c r="Y66" s="208"/>
      <c r="Z66" s="208"/>
      <c r="AA66" s="208"/>
      <c r="AB66" s="208"/>
      <c r="AC66" s="208"/>
      <c r="AD66" s="208"/>
      <c r="AE66" s="208"/>
      <c r="AF66" s="208"/>
      <c r="AG66" s="208"/>
      <c r="AH66" s="363"/>
      <c r="AI66" s="208"/>
      <c r="AJ66" s="208"/>
      <c r="AK66" s="208"/>
      <c r="AL66" s="208"/>
      <c r="AM66" s="208"/>
      <c r="AN66" s="208"/>
      <c r="AO66" s="208"/>
      <c r="AP66" s="208"/>
      <c r="AQ66" s="208"/>
      <c r="AR66" s="208"/>
      <c r="AS66" s="208"/>
      <c r="AT66" s="208"/>
      <c r="AU66" s="208"/>
      <c r="AV66" s="208"/>
      <c r="AW66" s="208"/>
      <c r="AX66" s="208"/>
      <c r="AY66" s="208"/>
      <c r="AZ66" s="208"/>
      <c r="BA66" s="208"/>
      <c r="BB66" s="208"/>
      <c r="BC66" s="208"/>
      <c r="BD66" s="208"/>
      <c r="BE66" s="208"/>
      <c r="BF66" s="208"/>
      <c r="BG66" s="208"/>
      <c r="BH66" s="208"/>
      <c r="BI66" s="208"/>
      <c r="BJ66" s="208"/>
      <c r="BK66" s="208"/>
      <c r="BL66" s="208"/>
      <c r="BM66" s="208"/>
    </row>
    <row r="67" spans="1:34" ht="12.75" customHeight="1">
      <c r="A67" s="1061">
        <f>IF(FIO="","",CLEAN('общие сведения'!L73))</f>
      </c>
      <c r="B67" s="1061"/>
      <c r="C67" s="1061"/>
      <c r="D67" s="1061"/>
      <c r="E67" s="1061"/>
      <c r="F67" s="1061"/>
      <c r="G67" s="1061"/>
      <c r="H67" s="1061"/>
      <c r="I67" s="1061"/>
      <c r="J67" s="1061"/>
      <c r="K67" s="1061"/>
      <c r="L67" s="1061"/>
      <c r="M67" s="1061"/>
      <c r="N67" s="1061"/>
      <c r="O67" s="1061"/>
      <c r="P67" s="1061"/>
      <c r="Q67" s="1061"/>
      <c r="R67" s="1061"/>
      <c r="S67" s="1061"/>
      <c r="T67" s="1061"/>
      <c r="U67" s="1061"/>
      <c r="V67" s="1061"/>
      <c r="W67" s="1061"/>
      <c r="X67" s="430"/>
      <c r="AH67" s="363"/>
    </row>
    <row r="68" spans="1:34" ht="12.75" customHeight="1">
      <c r="A68" s="1061"/>
      <c r="B68" s="1061"/>
      <c r="C68" s="1061"/>
      <c r="D68" s="1061"/>
      <c r="E68" s="1061"/>
      <c r="F68" s="1061"/>
      <c r="G68" s="1061"/>
      <c r="H68" s="1061"/>
      <c r="I68" s="1061"/>
      <c r="J68" s="1061"/>
      <c r="K68" s="1061"/>
      <c r="L68" s="1061"/>
      <c r="M68" s="1061"/>
      <c r="N68" s="1061"/>
      <c r="O68" s="1061"/>
      <c r="P68" s="1061"/>
      <c r="Q68" s="1061"/>
      <c r="R68" s="1061"/>
      <c r="S68" s="1061"/>
      <c r="T68" s="1061"/>
      <c r="U68" s="1061"/>
      <c r="V68" s="1061"/>
      <c r="W68" s="1061"/>
      <c r="X68" s="430"/>
      <c r="AH68" s="363"/>
    </row>
    <row r="69" spans="1:34" ht="12.75" customHeight="1">
      <c r="A69" s="1061"/>
      <c r="B69" s="1061"/>
      <c r="C69" s="1061"/>
      <c r="D69" s="1061"/>
      <c r="E69" s="1061"/>
      <c r="F69" s="1061"/>
      <c r="G69" s="1061"/>
      <c r="H69" s="1061"/>
      <c r="I69" s="1061"/>
      <c r="J69" s="1061"/>
      <c r="K69" s="1061"/>
      <c r="L69" s="1061"/>
      <c r="M69" s="1061"/>
      <c r="N69" s="1061"/>
      <c r="O69" s="1061"/>
      <c r="P69" s="1061"/>
      <c r="Q69" s="1061"/>
      <c r="R69" s="1061"/>
      <c r="S69" s="1061"/>
      <c r="T69" s="1061"/>
      <c r="U69" s="1061"/>
      <c r="V69" s="1061"/>
      <c r="W69" s="1061"/>
      <c r="X69" s="430"/>
      <c r="AH69" s="363"/>
    </row>
    <row r="70" spans="1:34" ht="12.75" customHeight="1">
      <c r="A70" s="1061"/>
      <c r="B70" s="1061"/>
      <c r="C70" s="1061"/>
      <c r="D70" s="1061"/>
      <c r="E70" s="1061"/>
      <c r="F70" s="1061"/>
      <c r="G70" s="1061"/>
      <c r="H70" s="1061"/>
      <c r="I70" s="1061"/>
      <c r="J70" s="1061"/>
      <c r="K70" s="1061"/>
      <c r="L70" s="1061"/>
      <c r="M70" s="1061"/>
      <c r="N70" s="1061"/>
      <c r="O70" s="1061"/>
      <c r="P70" s="1061"/>
      <c r="Q70" s="1061"/>
      <c r="R70" s="1061"/>
      <c r="S70" s="1061"/>
      <c r="T70" s="1061"/>
      <c r="U70" s="1061"/>
      <c r="V70" s="1061"/>
      <c r="W70" s="1061"/>
      <c r="X70" s="430"/>
      <c r="AH70" s="363"/>
    </row>
    <row r="71" spans="1:34" ht="21" customHeight="1">
      <c r="A71" s="167" t="s">
        <v>184</v>
      </c>
      <c r="X71" s="430"/>
      <c r="AD71" s="354" t="str">
        <f>'общие сведения'!O10</f>
        <v>порог для __первая__учитель-логопед</v>
      </c>
      <c r="AH71" s="363"/>
    </row>
    <row r="72" spans="1:34" ht="12.75">
      <c r="A72" s="1062" t="s">
        <v>185</v>
      </c>
      <c r="B72" s="1062"/>
      <c r="C72" s="1062"/>
      <c r="D72" s="1062"/>
      <c r="E72" s="1062"/>
      <c r="F72" s="1062"/>
      <c r="G72" s="1062"/>
      <c r="H72" s="1062"/>
      <c r="I72" s="1062"/>
      <c r="J72" s="1062"/>
      <c r="K72" s="1062"/>
      <c r="L72" s="1062"/>
      <c r="M72" s="1062"/>
      <c r="N72" s="1062"/>
      <c r="O72" s="1062"/>
      <c r="P72" s="1062"/>
      <c r="Q72" s="1062"/>
      <c r="R72" s="1062"/>
      <c r="S72" s="1062"/>
      <c r="T72" s="1062"/>
      <c r="U72" s="1062"/>
      <c r="V72" s="1062"/>
      <c r="W72" s="1062"/>
      <c r="X72" s="430"/>
      <c r="AB72" s="348" t="s">
        <v>419</v>
      </c>
      <c r="AC72" s="5">
        <f>z_kateg</f>
      </c>
      <c r="AD72" s="280">
        <f>'общие сведения'!P10</f>
        <v>260</v>
      </c>
      <c r="AH72" s="363"/>
    </row>
    <row r="73" spans="1:34" ht="12.75">
      <c r="A73" s="1062"/>
      <c r="B73" s="1062"/>
      <c r="C73" s="1062"/>
      <c r="D73" s="1062"/>
      <c r="E73" s="1062"/>
      <c r="F73" s="1062"/>
      <c r="G73" s="1062"/>
      <c r="H73" s="1062"/>
      <c r="I73" s="1062"/>
      <c r="J73" s="1062"/>
      <c r="K73" s="1062"/>
      <c r="L73" s="1062"/>
      <c r="M73" s="1062"/>
      <c r="N73" s="1062"/>
      <c r="O73" s="1062"/>
      <c r="P73" s="1062"/>
      <c r="Q73" s="1062"/>
      <c r="R73" s="1062"/>
      <c r="S73" s="1062"/>
      <c r="T73" s="1062"/>
      <c r="U73" s="1062"/>
      <c r="V73" s="1062"/>
      <c r="W73" s="1062"/>
      <c r="X73" s="430"/>
      <c r="AB73" s="348" t="str">
        <f>AB173</f>
        <v>наличие внешних мониторингов </v>
      </c>
      <c r="AC73" s="5" t="str">
        <f>AB174</f>
        <v>нет</v>
      </c>
      <c r="AH73" s="363"/>
    </row>
    <row r="74" spans="1:34" ht="12.75">
      <c r="A74" s="1062"/>
      <c r="B74" s="1062"/>
      <c r="C74" s="1062"/>
      <c r="D74" s="1062"/>
      <c r="E74" s="1062"/>
      <c r="F74" s="1062"/>
      <c r="G74" s="1062"/>
      <c r="H74" s="1062"/>
      <c r="I74" s="1062"/>
      <c r="J74" s="1062"/>
      <c r="K74" s="1062"/>
      <c r="L74" s="1062"/>
      <c r="M74" s="1062"/>
      <c r="N74" s="1062"/>
      <c r="O74" s="1062"/>
      <c r="P74" s="1062"/>
      <c r="Q74" s="1062"/>
      <c r="R74" s="1062"/>
      <c r="S74" s="1062"/>
      <c r="T74" s="1062"/>
      <c r="U74" s="1062"/>
      <c r="V74" s="1062"/>
      <c r="W74" s="1062"/>
      <c r="X74" s="430"/>
      <c r="AH74" s="363"/>
    </row>
    <row r="75" spans="1:65" ht="12.75" customHeight="1">
      <c r="A75" s="161" t="s">
        <v>186</v>
      </c>
      <c r="B75" s="171"/>
      <c r="C75" s="171"/>
      <c r="D75" s="171"/>
      <c r="E75" s="171"/>
      <c r="F75" s="171"/>
      <c r="G75" s="171"/>
      <c r="H75" s="171"/>
      <c r="I75" s="171"/>
      <c r="J75" s="171"/>
      <c r="K75" s="171"/>
      <c r="L75" s="171"/>
      <c r="M75" s="171"/>
      <c r="N75" s="171"/>
      <c r="O75" s="171"/>
      <c r="P75" s="171"/>
      <c r="Q75" s="171"/>
      <c r="R75" s="171"/>
      <c r="S75" s="171"/>
      <c r="T75" s="171"/>
      <c r="U75" s="171"/>
      <c r="V75" s="171"/>
      <c r="W75" s="171"/>
      <c r="X75" s="430"/>
      <c r="Y75" s="171"/>
      <c r="Z75" s="242"/>
      <c r="AB75" s="242" t="s">
        <v>208</v>
      </c>
      <c r="AC75" s="242" t="s">
        <v>283</v>
      </c>
      <c r="AD75" s="279"/>
      <c r="AE75" s="307" t="s">
        <v>409</v>
      </c>
      <c r="AH75" s="363"/>
      <c r="AI75" s="171"/>
      <c r="AJ75" s="171"/>
      <c r="AK75" s="171"/>
      <c r="AL75" s="171"/>
      <c r="AM75" s="171"/>
      <c r="AN75" s="171"/>
      <c r="AO75" s="171"/>
      <c r="AP75" s="171"/>
      <c r="AQ75" s="171"/>
      <c r="AR75" s="171"/>
      <c r="AS75" s="171"/>
      <c r="AT75" s="171"/>
      <c r="AU75" s="171"/>
      <c r="AV75" s="171"/>
      <c r="AW75" s="171"/>
      <c r="AX75" s="171"/>
      <c r="AY75" s="171"/>
      <c r="AZ75" s="171"/>
      <c r="BA75" s="171"/>
      <c r="BB75" s="171"/>
      <c r="BC75" s="171"/>
      <c r="BD75" s="171"/>
      <c r="BE75" s="171"/>
      <c r="BF75" s="171"/>
      <c r="BG75" s="171"/>
      <c r="BH75" s="171"/>
      <c r="BI75" s="171"/>
      <c r="BJ75" s="171"/>
      <c r="BK75" s="171"/>
      <c r="BL75" s="171"/>
      <c r="BM75" s="171"/>
    </row>
    <row r="76" spans="1:34" ht="12.75">
      <c r="A76" s="238" t="s">
        <v>187</v>
      </c>
      <c r="B76" s="161" t="str">
        <f>B112</f>
        <v>Продуктивность образовательной деятельности</v>
      </c>
      <c r="T76" s="12"/>
      <c r="U76" s="236">
        <f>IF(FIO="","",итого_1)</f>
      </c>
      <c r="V76" s="141"/>
      <c r="W76" s="166" t="s">
        <v>188</v>
      </c>
      <c r="X76" s="430"/>
      <c r="Z76" s="347" t="s">
        <v>410</v>
      </c>
      <c r="AB76" s="257">
        <f>AB112</f>
        <v>100</v>
      </c>
      <c r="AC76" s="308">
        <f>AC112</f>
        <v>60</v>
      </c>
      <c r="AD76" s="181"/>
      <c r="AE76" s="242" t="b">
        <f>U76&gt;=AC76</f>
        <v>1</v>
      </c>
      <c r="AF76" s="5">
        <f>IF(AG76&gt;=AC76,1,0)</f>
        <v>0</v>
      </c>
      <c r="AH76" s="363"/>
    </row>
    <row r="77" spans="1:34" ht="12.75">
      <c r="A77" s="238" t="s">
        <v>189</v>
      </c>
      <c r="B77" s="161" t="str">
        <f>B177</f>
        <v>Продуктивность деятельности педагогического работника по развитию обучающихся/воспитанников</v>
      </c>
      <c r="T77" s="12"/>
      <c r="U77" s="232">
        <f>IF(FIO="","",итого_2)</f>
      </c>
      <c r="V77" s="310"/>
      <c r="W77" s="166" t="s">
        <v>188</v>
      </c>
      <c r="X77" s="430"/>
      <c r="Z77" s="347" t="s">
        <v>411</v>
      </c>
      <c r="AB77" s="257">
        <f>AB177</f>
        <v>370</v>
      </c>
      <c r="AC77" s="308">
        <f>AC177</f>
        <v>0</v>
      </c>
      <c r="AD77" s="181"/>
      <c r="AE77" s="242" t="b">
        <f>U77&gt;=AC77</f>
        <v>1</v>
      </c>
      <c r="AF77" s="5">
        <f>IF(AG77&gt;=AC77,1,0)</f>
        <v>1</v>
      </c>
      <c r="AH77" s="363"/>
    </row>
    <row r="78" spans="1:34" ht="12.75">
      <c r="A78" s="238" t="s">
        <v>190</v>
      </c>
      <c r="B78" s="161" t="str">
        <f>B269</f>
        <v>Продуктивность личного вклада педагогического работника в повышение качества образования</v>
      </c>
      <c r="T78" s="12"/>
      <c r="U78" s="233">
        <f>IF(FIO="","",итого_3)</f>
      </c>
      <c r="V78" s="310"/>
      <c r="W78" s="166" t="s">
        <v>188</v>
      </c>
      <c r="X78" s="430"/>
      <c r="Z78" s="347" t="s">
        <v>412</v>
      </c>
      <c r="AB78" s="257">
        <f>AB270</f>
        <v>1080</v>
      </c>
      <c r="AC78" s="308">
        <f>AC270</f>
        <v>80</v>
      </c>
      <c r="AD78" s="181"/>
      <c r="AE78" s="242" t="b">
        <f>U78&gt;=AC78</f>
        <v>1</v>
      </c>
      <c r="AF78" s="5">
        <f>IF(AG78&gt;=AC78,1,0)</f>
        <v>0</v>
      </c>
      <c r="AH78" s="363"/>
    </row>
    <row r="79" spans="1:34" ht="12.75">
      <c r="A79" s="238" t="s">
        <v>191</v>
      </c>
      <c r="B79" s="161" t="str">
        <f>B469</f>
        <v>Профессиональная компетентность</v>
      </c>
      <c r="C79" s="160"/>
      <c r="D79" s="160"/>
      <c r="E79" s="160"/>
      <c r="F79" s="160"/>
      <c r="G79" s="160"/>
      <c r="H79" s="160"/>
      <c r="I79" s="160"/>
      <c r="J79" s="160"/>
      <c r="K79" s="160"/>
      <c r="L79" s="160"/>
      <c r="M79" s="160"/>
      <c r="N79" s="160"/>
      <c r="O79" s="160"/>
      <c r="P79" s="160"/>
      <c r="Q79" s="160"/>
      <c r="R79" s="160"/>
      <c r="S79" s="160"/>
      <c r="T79" s="12"/>
      <c r="U79" s="233">
        <f>IF(FIO="","",итого_4)</f>
      </c>
      <c r="V79" s="310"/>
      <c r="W79" s="166" t="s">
        <v>188</v>
      </c>
      <c r="X79" s="430"/>
      <c r="Z79" s="347" t="s">
        <v>413</v>
      </c>
      <c r="AB79" s="257">
        <f>AB469</f>
        <v>250</v>
      </c>
      <c r="AC79" s="257">
        <f>AC469</f>
        <v>0</v>
      </c>
      <c r="AD79" s="289"/>
      <c r="AE79" s="242" t="b">
        <f>U79&gt;=AC79</f>
        <v>1</v>
      </c>
      <c r="AF79" s="5">
        <f>IF(AG79&gt;=AC79,1,0)</f>
        <v>1</v>
      </c>
      <c r="AH79" s="363"/>
    </row>
    <row r="80" spans="20:34" ht="3" customHeight="1">
      <c r="T80" s="12"/>
      <c r="U80" s="238"/>
      <c r="V80" s="238"/>
      <c r="W80" s="172"/>
      <c r="X80" s="430"/>
      <c r="AD80" s="279"/>
      <c r="AH80" s="363"/>
    </row>
    <row r="81" spans="2:34" ht="12.75">
      <c r="B81" s="213" t="s">
        <v>280</v>
      </c>
      <c r="T81" s="12"/>
      <c r="U81" s="230">
        <f>IF(FIO="","",Всего)</f>
      </c>
      <c r="V81" s="162"/>
      <c r="W81" s="166" t="s">
        <v>188</v>
      </c>
      <c r="X81" s="430"/>
      <c r="Y81" s="357" t="s">
        <v>421</v>
      </c>
      <c r="Z81" s="358">
        <f>IF(FIO="","",SUM(U76:U79))</f>
      </c>
      <c r="AA81" s="5" t="s">
        <v>420</v>
      </c>
      <c r="AB81" s="257">
        <f>SUM(AB76:AB79)</f>
        <v>1800</v>
      </c>
      <c r="AC81" s="308">
        <f>SUM(AC76:AC79)</f>
        <v>140</v>
      </c>
      <c r="AD81" s="290"/>
      <c r="AE81" s="159" t="str">
        <f>IF(AF81&gt;3," СООТВЕТСТВУЕТ","  НЕ СООТВЕТСТВУЕТ")</f>
        <v>  НЕ СООТВЕТСТВУЕТ</v>
      </c>
      <c r="AF81" s="5">
        <f>SUM(AF76:AF80)</f>
        <v>2</v>
      </c>
      <c r="AH81" s="363"/>
    </row>
    <row r="82" spans="23:34" ht="6" customHeight="1">
      <c r="W82" s="171"/>
      <c r="X82" s="430"/>
      <c r="Y82" s="355" t="s">
        <v>515</v>
      </c>
      <c r="Z82" s="356" t="str">
        <f>IF(H84="","_",IF(Всего&gt;=AD72," СООТВЕТСТВУЕТ","  НЕ СООТВЕТСТВУЕТ"))</f>
        <v>_</v>
      </c>
      <c r="AD82" s="287"/>
      <c r="AE82" s="287"/>
      <c r="AF82" s="287"/>
      <c r="AH82" s="363"/>
    </row>
    <row r="83" spans="1:34" s="160" customFormat="1" ht="12.75">
      <c r="A83" s="326" t="s">
        <v>468</v>
      </c>
      <c r="B83" s="319"/>
      <c r="C83" s="319"/>
      <c r="D83" s="319"/>
      <c r="E83" s="387"/>
      <c r="F83" s="387"/>
      <c r="G83" s="327"/>
      <c r="H83" s="327"/>
      <c r="I83" s="327"/>
      <c r="K83" s="388">
        <f>IF(OR(Всего="",FIO=""),"",Y35&amp;Z82)</f>
      </c>
      <c r="L83" s="327"/>
      <c r="M83" s="327"/>
      <c r="N83" s="327"/>
      <c r="O83" s="327"/>
      <c r="P83" s="332"/>
      <c r="Q83" s="320"/>
      <c r="R83" s="320"/>
      <c r="S83" s="361" t="s">
        <v>469</v>
      </c>
      <c r="V83" s="328"/>
      <c r="X83" s="430"/>
      <c r="Z83" s="356" t="str">
        <f>CONCATENATE(A83,K83,S83)</f>
        <v>Уровень квалификации    требованиям,  </v>
      </c>
      <c r="AG83" s="5"/>
      <c r="AH83" s="363"/>
    </row>
    <row r="84" spans="1:34" s="160" customFormat="1" ht="12.75">
      <c r="A84" s="326" t="s">
        <v>467</v>
      </c>
      <c r="B84" s="319"/>
      <c r="C84" s="319"/>
      <c r="D84" s="319"/>
      <c r="E84" s="319"/>
      <c r="G84" s="359"/>
      <c r="H84" s="231">
        <f>IF(OR(G56="",FIO="",Z81=""),"",IF(G56="первая","первой","высшей"))</f>
      </c>
      <c r="I84" s="237"/>
      <c r="J84" s="237"/>
      <c r="K84" s="329" t="s">
        <v>466</v>
      </c>
      <c r="L84" s="319"/>
      <c r="M84" s="319"/>
      <c r="N84" s="319"/>
      <c r="O84" s="319"/>
      <c r="P84" s="319"/>
      <c r="Q84" s="319"/>
      <c r="R84" s="319"/>
      <c r="S84" s="319"/>
      <c r="T84" s="319"/>
      <c r="U84" s="319"/>
      <c r="V84" s="319"/>
      <c r="X84" s="430"/>
      <c r="Z84" s="356" t="str">
        <f>CONCATENATE(A84,H84,K84)</f>
        <v>предъявляемым к заявленной      квалификационной категории. </v>
      </c>
      <c r="AH84" s="363"/>
    </row>
    <row r="85" spans="1:34" s="160" customFormat="1" ht="3" customHeight="1">
      <c r="A85" s="245"/>
      <c r="X85" s="430"/>
      <c r="AH85" s="363"/>
    </row>
    <row r="86" spans="1:34" s="160" customFormat="1" ht="12.75">
      <c r="A86" s="599" t="s">
        <v>676</v>
      </c>
      <c r="X86" s="430"/>
      <c r="Y86" s="159" t="s">
        <v>260</v>
      </c>
      <c r="Z86" s="363">
        <f>'общие сведения'!A127</f>
      </c>
      <c r="AH86" s="363"/>
    </row>
    <row r="87" spans="1:34" ht="12.75" customHeight="1">
      <c r="A87" s="602"/>
      <c r="B87" s="602"/>
      <c r="C87" s="602"/>
      <c r="D87" s="941">
        <f>IF(OR(FIO="",ISERR(Z86)),"",Z86)</f>
      </c>
      <c r="E87" s="941"/>
      <c r="F87" s="941"/>
      <c r="G87" s="941"/>
      <c r="H87" s="941"/>
      <c r="I87" s="941"/>
      <c r="J87" s="941"/>
      <c r="K87" s="941"/>
      <c r="L87" s="941"/>
      <c r="M87" s="941"/>
      <c r="N87" s="941"/>
      <c r="O87" s="941"/>
      <c r="P87" s="941"/>
      <c r="Q87" s="941"/>
      <c r="R87" s="941"/>
      <c r="S87" s="941"/>
      <c r="T87" s="941"/>
      <c r="U87" s="941"/>
      <c r="V87" s="941"/>
      <c r="W87" s="941"/>
      <c r="X87" s="430"/>
      <c r="AH87" s="363"/>
    </row>
    <row r="88" spans="1:34" ht="12.75" customHeight="1">
      <c r="A88" s="602"/>
      <c r="B88" s="602"/>
      <c r="C88" s="602"/>
      <c r="D88" s="941"/>
      <c r="E88" s="941"/>
      <c r="F88" s="941"/>
      <c r="G88" s="941"/>
      <c r="H88" s="941"/>
      <c r="I88" s="941"/>
      <c r="J88" s="941"/>
      <c r="K88" s="941"/>
      <c r="L88" s="941"/>
      <c r="M88" s="941"/>
      <c r="N88" s="941"/>
      <c r="O88" s="941"/>
      <c r="P88" s="941"/>
      <c r="Q88" s="941"/>
      <c r="R88" s="941"/>
      <c r="S88" s="941"/>
      <c r="T88" s="941"/>
      <c r="U88" s="941"/>
      <c r="V88" s="941"/>
      <c r="W88" s="941"/>
      <c r="X88" s="430"/>
      <c r="AH88" s="363"/>
    </row>
    <row r="89" spans="1:34" ht="13.5" hidden="1">
      <c r="A89" s="602"/>
      <c r="B89" s="602"/>
      <c r="C89" s="602"/>
      <c r="D89" s="941"/>
      <c r="E89" s="941"/>
      <c r="F89" s="941"/>
      <c r="G89" s="941"/>
      <c r="H89" s="941"/>
      <c r="I89" s="941"/>
      <c r="J89" s="941"/>
      <c r="K89" s="941"/>
      <c r="L89" s="941"/>
      <c r="M89" s="941"/>
      <c r="N89" s="941"/>
      <c r="O89" s="941"/>
      <c r="P89" s="941"/>
      <c r="Q89" s="941"/>
      <c r="R89" s="941"/>
      <c r="S89" s="941"/>
      <c r="T89" s="941"/>
      <c r="U89" s="941"/>
      <c r="V89" s="941"/>
      <c r="W89" s="941"/>
      <c r="X89" s="430"/>
      <c r="AH89" s="363"/>
    </row>
    <row r="90" spans="1:34" ht="13.5" hidden="1">
      <c r="A90" s="602"/>
      <c r="B90" s="602"/>
      <c r="C90" s="602"/>
      <c r="D90" s="602"/>
      <c r="E90" s="602"/>
      <c r="F90" s="602"/>
      <c r="G90" s="602"/>
      <c r="H90" s="602"/>
      <c r="I90" s="602"/>
      <c r="J90" s="602"/>
      <c r="K90" s="602"/>
      <c r="L90" s="602"/>
      <c r="M90" s="602"/>
      <c r="N90" s="602"/>
      <c r="O90" s="602"/>
      <c r="P90" s="602"/>
      <c r="Q90" s="602"/>
      <c r="R90" s="602"/>
      <c r="S90" s="602"/>
      <c r="T90" s="602"/>
      <c r="U90" s="602"/>
      <c r="V90" s="602"/>
      <c r="W90" s="602"/>
      <c r="X90" s="430"/>
      <c r="AH90" s="363"/>
    </row>
    <row r="91" spans="1:56" ht="12.75">
      <c r="A91" s="163" t="s">
        <v>49</v>
      </c>
      <c r="B91" s="163"/>
      <c r="C91" s="174"/>
      <c r="D91" s="163"/>
      <c r="E91" s="163"/>
      <c r="F91" s="163"/>
      <c r="G91" s="163"/>
      <c r="H91" s="163"/>
      <c r="I91" s="163"/>
      <c r="J91" s="163"/>
      <c r="K91" s="163"/>
      <c r="L91" s="163"/>
      <c r="M91" s="163"/>
      <c r="N91" s="163"/>
      <c r="O91" s="163"/>
      <c r="P91" s="163"/>
      <c r="Q91" s="163"/>
      <c r="R91" s="163"/>
      <c r="S91" s="173"/>
      <c r="T91" s="173"/>
      <c r="U91" s="173"/>
      <c r="V91" s="173"/>
      <c r="W91" s="173"/>
      <c r="X91" s="430"/>
      <c r="Y91" s="173"/>
      <c r="Z91" s="173"/>
      <c r="AA91" s="173"/>
      <c r="AB91" s="173"/>
      <c r="AC91" s="173"/>
      <c r="AD91" s="173"/>
      <c r="AE91" s="173"/>
      <c r="AF91" s="173"/>
      <c r="AG91" s="173"/>
      <c r="AH91" s="363"/>
      <c r="AI91" s="173"/>
      <c r="AJ91" s="173"/>
      <c r="AK91" s="173"/>
      <c r="AL91" s="173"/>
      <c r="AM91" s="173"/>
      <c r="AN91" s="173"/>
      <c r="AO91" s="173"/>
      <c r="AP91" s="173"/>
      <c r="AQ91" s="173"/>
      <c r="AR91" s="173"/>
      <c r="AS91" s="173"/>
      <c r="AT91" s="173"/>
      <c r="AU91" s="173"/>
      <c r="AV91" s="173"/>
      <c r="AW91" s="173"/>
      <c r="AX91" s="173"/>
      <c r="AY91" s="173"/>
      <c r="AZ91" s="173"/>
      <c r="BA91" s="173"/>
      <c r="BB91" s="173"/>
      <c r="BC91" s="173"/>
      <c r="BD91" s="173"/>
    </row>
    <row r="92" spans="1:56" ht="12.75">
      <c r="A92" s="163" t="s">
        <v>194</v>
      </c>
      <c r="B92" s="163"/>
      <c r="C92" s="174"/>
      <c r="D92" s="175"/>
      <c r="E92" s="175"/>
      <c r="F92" s="175"/>
      <c r="G92" s="163"/>
      <c r="H92" s="943">
        <f>IF(FIO&lt;&gt;"",IF('общие сведения'!M110&lt;&gt;"",'общие сведения'!M110,""),"")</f>
      </c>
      <c r="I92" s="943"/>
      <c r="J92" s="943"/>
      <c r="K92" s="943"/>
      <c r="L92" s="943"/>
      <c r="M92" s="943"/>
      <c r="N92" s="943"/>
      <c r="O92" s="943"/>
      <c r="P92" s="943"/>
      <c r="Q92" s="943"/>
      <c r="R92" s="943"/>
      <c r="S92" s="943"/>
      <c r="T92" s="943"/>
      <c r="U92" s="943"/>
      <c r="V92" s="943"/>
      <c r="W92" s="943"/>
      <c r="X92" s="430"/>
      <c r="Y92" s="173"/>
      <c r="Z92" s="173"/>
      <c r="AA92" s="173"/>
      <c r="AB92" s="173"/>
      <c r="AC92" s="173"/>
      <c r="AD92" s="173"/>
      <c r="AE92" s="173"/>
      <c r="AF92" s="173"/>
      <c r="AG92" s="173"/>
      <c r="AH92" s="363"/>
      <c r="AI92" s="173"/>
      <c r="AJ92" s="173"/>
      <c r="AK92" s="173"/>
      <c r="AL92" s="173"/>
      <c r="AM92" s="173"/>
      <c r="AN92" s="173"/>
      <c r="AO92" s="173"/>
      <c r="AP92" s="173"/>
      <c r="AQ92" s="173"/>
      <c r="AR92" s="173"/>
      <c r="AS92" s="173"/>
      <c r="AT92" s="173"/>
      <c r="AU92" s="173"/>
      <c r="AV92" s="173"/>
      <c r="AW92" s="173"/>
      <c r="AX92" s="173"/>
      <c r="AY92" s="173"/>
      <c r="AZ92" s="173"/>
      <c r="BA92" s="173"/>
      <c r="BB92" s="173"/>
      <c r="BC92" s="173"/>
      <c r="BD92" s="173"/>
    </row>
    <row r="93" spans="1:56" ht="12.75" customHeight="1">
      <c r="A93" s="163" t="s">
        <v>281</v>
      </c>
      <c r="B93" s="163"/>
      <c r="C93" s="163"/>
      <c r="D93" s="12"/>
      <c r="E93" s="194"/>
      <c r="F93" s="194"/>
      <c r="G93" s="194"/>
      <c r="H93" s="1063" t="s">
        <v>53</v>
      </c>
      <c r="I93" s="1063"/>
      <c r="J93" s="1063"/>
      <c r="K93" s="1063"/>
      <c r="L93" s="1063"/>
      <c r="M93" s="1063"/>
      <c r="N93" s="1063"/>
      <c r="O93" s="1063"/>
      <c r="P93" s="1063"/>
      <c r="Q93" s="1063"/>
      <c r="R93" s="1063"/>
      <c r="S93" s="1063"/>
      <c r="T93" s="1063"/>
      <c r="U93" s="1063"/>
      <c r="V93" s="1063"/>
      <c r="W93" s="1063"/>
      <c r="X93" s="430"/>
      <c r="Y93" s="194"/>
      <c r="Z93" s="194"/>
      <c r="AA93" s="194"/>
      <c r="AB93" s="194"/>
      <c r="AC93" s="194"/>
      <c r="AD93" s="194"/>
      <c r="AE93" s="194"/>
      <c r="AF93" s="194"/>
      <c r="AG93" s="194"/>
      <c r="AH93" s="363"/>
      <c r="AI93" s="194"/>
      <c r="AJ93" s="194"/>
      <c r="AK93" s="194"/>
      <c r="AL93" s="194"/>
      <c r="AM93" s="194"/>
      <c r="AN93" s="194"/>
      <c r="AO93" s="194"/>
      <c r="AP93" s="173"/>
      <c r="AQ93" s="173"/>
      <c r="AR93" s="173"/>
      <c r="AS93" s="173"/>
      <c r="AT93" s="173"/>
      <c r="AU93" s="173"/>
      <c r="AV93" s="173"/>
      <c r="AW93" s="173"/>
      <c r="AX93" s="173"/>
      <c r="AY93" s="173"/>
      <c r="AZ93" s="173"/>
      <c r="BA93" s="173"/>
      <c r="BB93" s="173"/>
      <c r="BC93" s="173"/>
      <c r="BD93" s="173"/>
    </row>
    <row r="94" spans="1:34" ht="12.75">
      <c r="A94" s="163" t="s">
        <v>282</v>
      </c>
      <c r="B94" s="163"/>
      <c r="C94" s="163"/>
      <c r="D94" s="175"/>
      <c r="E94" s="175"/>
      <c r="F94" s="175"/>
      <c r="G94" s="163"/>
      <c r="H94" s="943">
        <f>IF(FIO&lt;&gt;"",IF('общие сведения'!M112&lt;&gt;"",'общие сведения'!M112,""),"")</f>
      </c>
      <c r="I94" s="943"/>
      <c r="J94" s="943"/>
      <c r="K94" s="943"/>
      <c r="L94" s="943"/>
      <c r="M94" s="943"/>
      <c r="N94" s="943"/>
      <c r="O94" s="943"/>
      <c r="P94" s="943"/>
      <c r="Q94" s="943"/>
      <c r="R94" s="943"/>
      <c r="S94" s="943"/>
      <c r="T94" s="943"/>
      <c r="U94" s="943"/>
      <c r="V94" s="943"/>
      <c r="W94" s="943"/>
      <c r="X94" s="430"/>
      <c r="AH94" s="363"/>
    </row>
    <row r="95" spans="8:34" ht="14.25">
      <c r="H95" s="1063" t="s">
        <v>53</v>
      </c>
      <c r="I95" s="1063"/>
      <c r="J95" s="1063"/>
      <c r="K95" s="1063"/>
      <c r="L95" s="1063"/>
      <c r="M95" s="1063"/>
      <c r="N95" s="1063"/>
      <c r="O95" s="1063"/>
      <c r="P95" s="1063"/>
      <c r="Q95" s="1063"/>
      <c r="R95" s="1063"/>
      <c r="S95" s="1063"/>
      <c r="T95" s="1063"/>
      <c r="U95" s="1063"/>
      <c r="V95" s="1063"/>
      <c r="W95" s="1063"/>
      <c r="X95" s="430"/>
      <c r="AH95" s="363"/>
    </row>
    <row r="96" spans="4:34" ht="12.75">
      <c r="D96" s="139"/>
      <c r="E96" s="139"/>
      <c r="F96" s="139"/>
      <c r="H96" s="943">
        <f>IF(FIO&lt;&gt;"",IF('общие сведения'!M114&lt;&gt;"",'общие сведения'!M114,""),"")</f>
      </c>
      <c r="I96" s="943"/>
      <c r="J96" s="943"/>
      <c r="K96" s="943"/>
      <c r="L96" s="943"/>
      <c r="M96" s="943"/>
      <c r="N96" s="943"/>
      <c r="O96" s="943"/>
      <c r="P96" s="943"/>
      <c r="Q96" s="943"/>
      <c r="R96" s="943"/>
      <c r="S96" s="943"/>
      <c r="T96" s="943"/>
      <c r="U96" s="943"/>
      <c r="V96" s="943"/>
      <c r="W96" s="943"/>
      <c r="X96" s="430"/>
      <c r="AH96" s="363"/>
    </row>
    <row r="97" spans="8:34" ht="14.25">
      <c r="H97" s="944" t="s">
        <v>53</v>
      </c>
      <c r="I97" s="944"/>
      <c r="J97" s="944"/>
      <c r="K97" s="944"/>
      <c r="L97" s="944"/>
      <c r="M97" s="944"/>
      <c r="N97" s="944"/>
      <c r="O97" s="944"/>
      <c r="P97" s="944"/>
      <c r="Q97" s="944"/>
      <c r="R97" s="944"/>
      <c r="S97" s="944"/>
      <c r="T97" s="944"/>
      <c r="U97" s="944"/>
      <c r="V97" s="944"/>
      <c r="W97" s="944"/>
      <c r="X97" s="430"/>
      <c r="AH97" s="363"/>
    </row>
    <row r="98" spans="4:34" ht="12.75" hidden="1">
      <c r="D98" s="139"/>
      <c r="E98" s="139"/>
      <c r="F98" s="139"/>
      <c r="H98" s="943">
        <f>IF(FIO&lt;&gt;"",IF('общие сведения'!M116&lt;&gt;"",'общие сведения'!M116,""),"")</f>
      </c>
      <c r="I98" s="943"/>
      <c r="J98" s="943"/>
      <c r="K98" s="943"/>
      <c r="L98" s="943"/>
      <c r="M98" s="943"/>
      <c r="N98" s="943"/>
      <c r="O98" s="943"/>
      <c r="P98" s="943"/>
      <c r="Q98" s="943"/>
      <c r="R98" s="943"/>
      <c r="S98" s="943"/>
      <c r="T98" s="943"/>
      <c r="U98" s="943"/>
      <c r="V98" s="943"/>
      <c r="W98" s="943"/>
      <c r="X98" s="430"/>
      <c r="AH98" s="363"/>
    </row>
    <row r="99" spans="8:34" ht="14.25" hidden="1">
      <c r="H99" s="944" t="s">
        <v>53</v>
      </c>
      <c r="I99" s="944"/>
      <c r="J99" s="944"/>
      <c r="K99" s="944"/>
      <c r="L99" s="944"/>
      <c r="M99" s="944"/>
      <c r="N99" s="944"/>
      <c r="O99" s="944"/>
      <c r="P99" s="944"/>
      <c r="Q99" s="944"/>
      <c r="R99" s="944"/>
      <c r="S99" s="944"/>
      <c r="T99" s="944"/>
      <c r="U99" s="944"/>
      <c r="V99" s="944"/>
      <c r="W99" s="944"/>
      <c r="X99" s="430"/>
      <c r="AH99" s="363"/>
    </row>
    <row r="100" spans="2:40" ht="12.75">
      <c r="B100" s="163"/>
      <c r="C100" s="1083" t="s">
        <v>195</v>
      </c>
      <c r="D100" s="1083"/>
      <c r="E100" s="1083"/>
      <c r="F100" s="1083"/>
      <c r="G100" s="1083"/>
      <c r="H100" s="1083"/>
      <c r="I100" s="1083"/>
      <c r="J100" s="1083"/>
      <c r="K100" s="1083"/>
      <c r="L100" s="1084" t="str">
        <f>'общие сведения'!K119</f>
        <v>« __ » ___________  20__ г.</v>
      </c>
      <c r="M100" s="1084"/>
      <c r="N100" s="1084"/>
      <c r="O100" s="1084"/>
      <c r="P100" s="1084"/>
      <c r="Q100" s="1084"/>
      <c r="R100" s="1084"/>
      <c r="S100" s="311"/>
      <c r="T100" s="311"/>
      <c r="U100" s="311"/>
      <c r="V100" s="311"/>
      <c r="X100" s="430"/>
      <c r="AH100" s="363"/>
      <c r="AI100" s="163"/>
      <c r="AJ100" s="163"/>
      <c r="AK100" s="163"/>
      <c r="AL100" s="163"/>
      <c r="AM100" s="163"/>
      <c r="AN100" s="163"/>
    </row>
    <row r="101" spans="1:40" ht="3.75" customHeight="1">
      <c r="A101" s="163"/>
      <c r="B101" s="163"/>
      <c r="C101" s="163"/>
      <c r="D101" s="163"/>
      <c r="E101" s="163"/>
      <c r="F101" s="163"/>
      <c r="G101" s="163"/>
      <c r="H101" s="163"/>
      <c r="I101" s="163"/>
      <c r="J101" s="163"/>
      <c r="K101" s="163"/>
      <c r="L101" s="163"/>
      <c r="M101" s="163"/>
      <c r="N101" s="163"/>
      <c r="O101" s="163"/>
      <c r="P101" s="163"/>
      <c r="Q101" s="163"/>
      <c r="R101" s="163"/>
      <c r="S101" s="163"/>
      <c r="T101" s="163"/>
      <c r="U101" s="163"/>
      <c r="V101" s="163"/>
      <c r="W101" s="163"/>
      <c r="X101" s="430"/>
      <c r="Y101" s="163"/>
      <c r="Z101" s="163"/>
      <c r="AA101" s="163"/>
      <c r="AH101" s="363"/>
      <c r="AI101" s="163"/>
      <c r="AJ101" s="163"/>
      <c r="AK101" s="163"/>
      <c r="AL101" s="163"/>
      <c r="AM101" s="163"/>
      <c r="AN101" s="163"/>
    </row>
    <row r="102" spans="1:34" ht="3" customHeight="1">
      <c r="A102" s="163"/>
      <c r="B102" s="163"/>
      <c r="C102" s="163"/>
      <c r="D102" s="163"/>
      <c r="E102" s="163"/>
      <c r="F102" s="163"/>
      <c r="G102" s="163"/>
      <c r="H102" s="163"/>
      <c r="I102" s="163"/>
      <c r="J102" s="163"/>
      <c r="K102" s="163"/>
      <c r="L102" s="163"/>
      <c r="M102" s="163"/>
      <c r="N102" s="163"/>
      <c r="O102" s="163"/>
      <c r="P102" s="163"/>
      <c r="Q102" s="163"/>
      <c r="R102" s="163"/>
      <c r="S102" s="163"/>
      <c r="T102" s="163"/>
      <c r="U102" s="163"/>
      <c r="V102" s="163"/>
      <c r="W102" s="163"/>
      <c r="X102" s="430"/>
      <c r="Y102" s="163"/>
      <c r="Z102" s="163"/>
      <c r="AA102" s="163"/>
      <c r="AH102" s="363"/>
    </row>
    <row r="103" spans="1:34" ht="3" customHeight="1">
      <c r="A103" s="163"/>
      <c r="B103" s="163"/>
      <c r="C103" s="163"/>
      <c r="D103" s="163"/>
      <c r="E103" s="163"/>
      <c r="F103" s="163"/>
      <c r="G103" s="163"/>
      <c r="H103" s="163"/>
      <c r="I103" s="163"/>
      <c r="J103" s="163"/>
      <c r="K103" s="163"/>
      <c r="L103" s="163"/>
      <c r="M103" s="163"/>
      <c r="N103" s="163"/>
      <c r="O103" s="163"/>
      <c r="P103" s="163"/>
      <c r="Q103" s="163"/>
      <c r="R103" s="163"/>
      <c r="S103" s="163"/>
      <c r="T103" s="163"/>
      <c r="U103" s="163"/>
      <c r="V103" s="163"/>
      <c r="W103" s="163"/>
      <c r="X103" s="430"/>
      <c r="AH103" s="363"/>
    </row>
    <row r="104" spans="1:34" ht="12.75">
      <c r="A104" s="247"/>
      <c r="B104" s="139"/>
      <c r="C104" s="139"/>
      <c r="D104" s="139"/>
      <c r="E104" s="139"/>
      <c r="F104" s="139"/>
      <c r="G104" s="139"/>
      <c r="H104" s="139"/>
      <c r="I104" s="139"/>
      <c r="J104" s="139"/>
      <c r="K104" s="139"/>
      <c r="L104" s="139"/>
      <c r="M104" s="139"/>
      <c r="N104" s="139"/>
      <c r="O104" s="139"/>
      <c r="P104" s="139"/>
      <c r="Q104" s="139"/>
      <c r="R104" s="139"/>
      <c r="S104" s="139"/>
      <c r="T104" s="139"/>
      <c r="U104" s="139"/>
      <c r="V104" s="139"/>
      <c r="W104" s="139"/>
      <c r="X104" s="430"/>
      <c r="AH104" s="363"/>
    </row>
    <row r="105" spans="4:34" ht="15">
      <c r="D105" s="215" t="s">
        <v>196</v>
      </c>
      <c r="X105" s="430"/>
      <c r="AH105" s="363"/>
    </row>
    <row r="106" spans="24:34" ht="3" customHeight="1">
      <c r="X106" s="430"/>
      <c r="AH106" s="363"/>
    </row>
    <row r="107" spans="2:34" ht="12.75">
      <c r="B107" s="5" t="s">
        <v>197</v>
      </c>
      <c r="F107" s="139"/>
      <c r="G107" s="139"/>
      <c r="H107" s="176"/>
      <c r="I107" s="176"/>
      <c r="J107" s="214"/>
      <c r="K107" s="214"/>
      <c r="L107" s="1028">
        <f>IF(FIO&lt;&gt;"",FIO,"")</f>
      </c>
      <c r="M107" s="1028"/>
      <c r="N107" s="1028"/>
      <c r="O107" s="1028"/>
      <c r="P107" s="1028"/>
      <c r="Q107" s="1028"/>
      <c r="R107" s="1028"/>
      <c r="S107" s="1028"/>
      <c r="T107" s="1028"/>
      <c r="U107" s="1028"/>
      <c r="V107" s="1028"/>
      <c r="W107" s="1028"/>
      <c r="X107" s="430"/>
      <c r="AH107" s="363"/>
    </row>
    <row r="108" spans="6:34" ht="16.5" customHeight="1">
      <c r="F108" s="1085" t="s">
        <v>198</v>
      </c>
      <c r="G108" s="1085"/>
      <c r="H108" s="1085"/>
      <c r="I108" s="1085"/>
      <c r="J108" s="177"/>
      <c r="L108" s="944" t="s">
        <v>53</v>
      </c>
      <c r="M108" s="944"/>
      <c r="N108" s="944"/>
      <c r="O108" s="944"/>
      <c r="P108" s="944"/>
      <c r="Q108" s="944"/>
      <c r="R108" s="944"/>
      <c r="S108" s="944"/>
      <c r="T108" s="313"/>
      <c r="U108" s="313"/>
      <c r="V108" s="313"/>
      <c r="W108" s="313"/>
      <c r="X108" s="430"/>
      <c r="AH108" s="363"/>
    </row>
    <row r="109" spans="1:34" ht="12.75" hidden="1">
      <c r="A109" s="940"/>
      <c r="B109" s="940"/>
      <c r="C109" s="940"/>
      <c r="D109" s="940"/>
      <c r="E109" s="940"/>
      <c r="F109" s="940"/>
      <c r="G109" s="940"/>
      <c r="H109" s="940"/>
      <c r="I109" s="940"/>
      <c r="J109" s="940"/>
      <c r="K109" s="940"/>
      <c r="L109" s="940"/>
      <c r="M109" s="940"/>
      <c r="N109" s="940"/>
      <c r="O109" s="940"/>
      <c r="P109" s="940"/>
      <c r="Q109" s="940"/>
      <c r="R109" s="940"/>
      <c r="S109" s="940"/>
      <c r="T109" s="940"/>
      <c r="U109" s="940"/>
      <c r="V109" s="940"/>
      <c r="W109" s="940"/>
      <c r="X109" s="430"/>
      <c r="AH109" s="363"/>
    </row>
    <row r="110" spans="1:34" ht="20.25" customHeight="1">
      <c r="A110" s="1032" t="s">
        <v>199</v>
      </c>
      <c r="B110" s="1032"/>
      <c r="C110" s="1032"/>
      <c r="D110" s="1032"/>
      <c r="E110" s="1032"/>
      <c r="F110" s="1032"/>
      <c r="G110" s="1032"/>
      <c r="H110" s="1032"/>
      <c r="I110" s="1032"/>
      <c r="J110" s="1032"/>
      <c r="K110" s="1032"/>
      <c r="L110" s="1032"/>
      <c r="M110" s="1032"/>
      <c r="N110" s="1032"/>
      <c r="O110" s="1032"/>
      <c r="P110" s="1032"/>
      <c r="Q110" s="1032"/>
      <c r="R110" s="1032"/>
      <c r="S110" s="1032"/>
      <c r="T110" s="1032"/>
      <c r="U110" s="1032"/>
      <c r="V110" s="1032"/>
      <c r="W110" s="1032"/>
      <c r="X110" s="430"/>
      <c r="Y110" s="178" t="s">
        <v>207</v>
      </c>
      <c r="AA110" s="242" t="s">
        <v>284</v>
      </c>
      <c r="AB110" s="242" t="s">
        <v>208</v>
      </c>
      <c r="AC110" s="272" t="s">
        <v>283</v>
      </c>
      <c r="AE110" s="307" t="s">
        <v>409</v>
      </c>
      <c r="AH110" s="363"/>
    </row>
    <row r="111" spans="1:45" ht="9" customHeight="1">
      <c r="A111" s="248"/>
      <c r="X111" s="430"/>
      <c r="AH111" s="363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</row>
    <row r="112" spans="1:45" ht="13.5">
      <c r="A112" s="241" t="s">
        <v>266</v>
      </c>
      <c r="B112" s="248" t="s">
        <v>200</v>
      </c>
      <c r="X112" s="430"/>
      <c r="Y112" s="281" t="str">
        <f>A112</f>
        <v>1. </v>
      </c>
      <c r="Z112" s="259" t="s">
        <v>286</v>
      </c>
      <c r="AA112" s="256">
        <f>SUM(Y114:Y175)</f>
        <v>0</v>
      </c>
      <c r="AB112" s="257">
        <f>SUM(Z114:Z175)</f>
        <v>100</v>
      </c>
      <c r="AC112" s="308">
        <f>SUM(AA114:AA175)</f>
        <v>60</v>
      </c>
      <c r="AE112" s="307" t="b">
        <f>итого_1&gt;=AC112</f>
        <v>0</v>
      </c>
      <c r="AH112" s="363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</row>
    <row r="113" spans="1:45" ht="13.5">
      <c r="A113" s="1033" t="s">
        <v>201</v>
      </c>
      <c r="B113" s="1033"/>
      <c r="C113" s="1033"/>
      <c r="D113" s="1033"/>
      <c r="E113" s="1033"/>
      <c r="F113" s="1033"/>
      <c r="G113" s="1033"/>
      <c r="H113" s="1033"/>
      <c r="I113" s="1033"/>
      <c r="J113" s="1033"/>
      <c r="K113" s="1033"/>
      <c r="L113" s="1033"/>
      <c r="M113" s="1033"/>
      <c r="N113" s="1033"/>
      <c r="O113" s="1033"/>
      <c r="P113" s="1033"/>
      <c r="Q113" s="1033"/>
      <c r="R113" s="1033"/>
      <c r="S113" s="1033"/>
      <c r="T113" s="1033"/>
      <c r="U113" s="1033"/>
      <c r="V113" s="1033"/>
      <c r="W113" s="1033"/>
      <c r="X113" s="430"/>
      <c r="AG113" s="12"/>
      <c r="AH113" s="363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</row>
    <row r="114" spans="1:45" ht="12.75" customHeight="1">
      <c r="A114" s="195" t="s">
        <v>202</v>
      </c>
      <c r="B114" s="1073" t="s">
        <v>766</v>
      </c>
      <c r="C114" s="1073"/>
      <c r="D114" s="1073"/>
      <c r="E114" s="1073"/>
      <c r="F114" s="1073"/>
      <c r="G114" s="1073"/>
      <c r="H114" s="1073"/>
      <c r="I114" s="1073"/>
      <c r="J114" s="1073"/>
      <c r="K114" s="1073"/>
      <c r="L114" s="1073"/>
      <c r="M114" s="1073"/>
      <c r="N114" s="1073"/>
      <c r="O114" s="1073"/>
      <c r="P114" s="1073"/>
      <c r="Q114" s="1073"/>
      <c r="R114" s="1073"/>
      <c r="S114" s="1073"/>
      <c r="T114" s="1073"/>
      <c r="U114" s="1073"/>
      <c r="V114" s="1073"/>
      <c r="W114" s="1073"/>
      <c r="X114" s="430"/>
      <c r="Z114" s="12"/>
      <c r="AA114" s="12"/>
      <c r="AB114" s="12"/>
      <c r="AC114" s="12"/>
      <c r="AD114" s="12"/>
      <c r="AG114" s="12"/>
      <c r="AH114" s="363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</row>
    <row r="115" spans="1:45" ht="12.75" customHeight="1">
      <c r="A115" s="249"/>
      <c r="B115" s="1073"/>
      <c r="C115" s="1073"/>
      <c r="D115" s="1073"/>
      <c r="E115" s="1073"/>
      <c r="F115" s="1073"/>
      <c r="G115" s="1073"/>
      <c r="H115" s="1073"/>
      <c r="I115" s="1073"/>
      <c r="J115" s="1073"/>
      <c r="K115" s="1073"/>
      <c r="L115" s="1073"/>
      <c r="M115" s="1073"/>
      <c r="N115" s="1073"/>
      <c r="O115" s="1073"/>
      <c r="P115" s="1073"/>
      <c r="Q115" s="1073"/>
      <c r="R115" s="1073"/>
      <c r="S115" s="1073"/>
      <c r="T115" s="1073"/>
      <c r="U115" s="1073"/>
      <c r="V115" s="1073"/>
      <c r="W115" s="1073"/>
      <c r="X115" s="430"/>
      <c r="Z115" s="12"/>
      <c r="AA115" s="12"/>
      <c r="AB115" s="12"/>
      <c r="AC115" s="12"/>
      <c r="AD115" s="12"/>
      <c r="AG115" s="12"/>
      <c r="AH115" s="363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</row>
    <row r="116" spans="1:45" ht="6" customHeight="1">
      <c r="A116" s="249"/>
      <c r="B116" s="1073"/>
      <c r="C116" s="1073"/>
      <c r="D116" s="1073"/>
      <c r="E116" s="1073"/>
      <c r="F116" s="1073"/>
      <c r="G116" s="1073"/>
      <c r="H116" s="1073"/>
      <c r="I116" s="1073"/>
      <c r="J116" s="1073"/>
      <c r="K116" s="1073"/>
      <c r="L116" s="1073"/>
      <c r="M116" s="1073"/>
      <c r="N116" s="1073"/>
      <c r="O116" s="1073"/>
      <c r="P116" s="1073"/>
      <c r="Q116" s="1073"/>
      <c r="R116" s="1073"/>
      <c r="S116" s="1073"/>
      <c r="T116" s="1073"/>
      <c r="U116" s="1073"/>
      <c r="V116" s="1073"/>
      <c r="W116" s="1073"/>
      <c r="X116" s="430"/>
      <c r="Z116" s="12"/>
      <c r="AA116" s="12"/>
      <c r="AB116" s="12"/>
      <c r="AC116" s="12"/>
      <c r="AD116" s="12"/>
      <c r="AG116" s="12"/>
      <c r="AH116" s="363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</row>
    <row r="117" spans="1:45" ht="12.75" customHeight="1">
      <c r="A117" s="249"/>
      <c r="B117" s="1073"/>
      <c r="C117" s="1073"/>
      <c r="D117" s="1073"/>
      <c r="E117" s="1073"/>
      <c r="F117" s="1073"/>
      <c r="G117" s="1073"/>
      <c r="H117" s="1073"/>
      <c r="I117" s="1073"/>
      <c r="J117" s="1073"/>
      <c r="K117" s="1073"/>
      <c r="L117" s="1073"/>
      <c r="M117" s="1073"/>
      <c r="N117" s="1073"/>
      <c r="O117" s="1073"/>
      <c r="P117" s="1073"/>
      <c r="Q117" s="1073"/>
      <c r="R117" s="1073"/>
      <c r="S117" s="1073"/>
      <c r="T117" s="1073"/>
      <c r="U117" s="1073"/>
      <c r="V117" s="1073"/>
      <c r="W117" s="1073"/>
      <c r="X117" s="430"/>
      <c r="Z117" s="12"/>
      <c r="AA117" s="12"/>
      <c r="AB117" s="12"/>
      <c r="AC117" s="12"/>
      <c r="AD117" s="12"/>
      <c r="AE117" s="12"/>
      <c r="AF117" s="12"/>
      <c r="AG117" s="12"/>
      <c r="AH117" s="363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</row>
    <row r="118" spans="1:45" ht="12.75" customHeight="1">
      <c r="A118" s="195" t="s">
        <v>202</v>
      </c>
      <c r="B118" s="1073" t="s">
        <v>765</v>
      </c>
      <c r="C118" s="1073"/>
      <c r="D118" s="1073"/>
      <c r="E118" s="1073"/>
      <c r="F118" s="1073"/>
      <c r="G118" s="1073"/>
      <c r="H118" s="1073"/>
      <c r="I118" s="1073"/>
      <c r="J118" s="1073"/>
      <c r="K118" s="1073"/>
      <c r="L118" s="1073"/>
      <c r="M118" s="1073"/>
      <c r="N118" s="1073"/>
      <c r="O118" s="1073"/>
      <c r="P118" s="1073"/>
      <c r="Q118" s="1073"/>
      <c r="R118" s="1073"/>
      <c r="S118" s="1073"/>
      <c r="T118" s="1073"/>
      <c r="U118" s="1073"/>
      <c r="V118" s="1073"/>
      <c r="W118" s="1073"/>
      <c r="X118" s="430"/>
      <c r="Z118" s="12"/>
      <c r="AA118" s="12"/>
      <c r="AB118" s="12"/>
      <c r="AC118" s="12"/>
      <c r="AD118" s="12"/>
      <c r="AE118" s="12"/>
      <c r="AF118" s="12"/>
      <c r="AG118" s="12"/>
      <c r="AH118" s="363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</row>
    <row r="119" spans="2:45" ht="12.75" customHeight="1">
      <c r="B119" s="1073"/>
      <c r="C119" s="1073"/>
      <c r="D119" s="1073"/>
      <c r="E119" s="1073"/>
      <c r="F119" s="1073"/>
      <c r="G119" s="1073"/>
      <c r="H119" s="1073"/>
      <c r="I119" s="1073"/>
      <c r="J119" s="1073"/>
      <c r="K119" s="1073"/>
      <c r="L119" s="1073"/>
      <c r="M119" s="1073"/>
      <c r="N119" s="1073"/>
      <c r="O119" s="1073"/>
      <c r="P119" s="1073"/>
      <c r="Q119" s="1073"/>
      <c r="R119" s="1073"/>
      <c r="S119" s="1073"/>
      <c r="T119" s="1073"/>
      <c r="U119" s="1073"/>
      <c r="V119" s="1073"/>
      <c r="W119" s="1073"/>
      <c r="X119" s="430"/>
      <c r="Z119" s="12"/>
      <c r="AA119" s="12"/>
      <c r="AB119" s="12"/>
      <c r="AC119" s="12"/>
      <c r="AD119" s="12"/>
      <c r="AE119" s="12"/>
      <c r="AF119" s="12"/>
      <c r="AG119" s="12"/>
      <c r="AH119" s="363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</row>
    <row r="120" spans="2:45" ht="12.75" customHeight="1">
      <c r="B120" s="1073"/>
      <c r="C120" s="1073"/>
      <c r="D120" s="1073"/>
      <c r="E120" s="1073"/>
      <c r="F120" s="1073"/>
      <c r="G120" s="1073"/>
      <c r="H120" s="1073"/>
      <c r="I120" s="1073"/>
      <c r="J120" s="1073"/>
      <c r="K120" s="1073"/>
      <c r="L120" s="1073"/>
      <c r="M120" s="1073"/>
      <c r="N120" s="1073"/>
      <c r="O120" s="1073"/>
      <c r="P120" s="1073"/>
      <c r="Q120" s="1073"/>
      <c r="R120" s="1073"/>
      <c r="S120" s="1073"/>
      <c r="T120" s="1073"/>
      <c r="U120" s="1073"/>
      <c r="V120" s="1073"/>
      <c r="W120" s="1073"/>
      <c r="X120" s="430"/>
      <c r="Z120" s="12"/>
      <c r="AA120" s="12"/>
      <c r="AB120" s="12"/>
      <c r="AC120" s="12"/>
      <c r="AD120" s="12"/>
      <c r="AE120" s="12"/>
      <c r="AF120" s="12"/>
      <c r="AG120" s="12"/>
      <c r="AH120" s="363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</row>
    <row r="121" spans="2:45" ht="12.75" customHeight="1">
      <c r="B121" s="1073"/>
      <c r="C121" s="1073"/>
      <c r="D121" s="1073"/>
      <c r="E121" s="1073"/>
      <c r="F121" s="1073"/>
      <c r="G121" s="1073"/>
      <c r="H121" s="1073"/>
      <c r="I121" s="1073"/>
      <c r="J121" s="1073"/>
      <c r="K121" s="1073"/>
      <c r="L121" s="1073"/>
      <c r="M121" s="1073"/>
      <c r="N121" s="1073"/>
      <c r="O121" s="1073"/>
      <c r="P121" s="1073"/>
      <c r="Q121" s="1073"/>
      <c r="R121" s="1073"/>
      <c r="S121" s="1073"/>
      <c r="T121" s="1073"/>
      <c r="U121" s="1073"/>
      <c r="V121" s="1073"/>
      <c r="W121" s="1073"/>
      <c r="X121" s="430"/>
      <c r="AG121" s="218"/>
      <c r="AH121" s="363"/>
      <c r="AI121" s="218"/>
      <c r="AJ121" s="218"/>
      <c r="AK121" s="218"/>
      <c r="AL121" s="218"/>
      <c r="AM121" s="218"/>
      <c r="AN121" s="218"/>
      <c r="AO121" s="218"/>
      <c r="AP121" s="12"/>
      <c r="AQ121" s="12"/>
      <c r="AR121" s="12"/>
      <c r="AS121" s="12"/>
    </row>
    <row r="122" spans="1:34" ht="12.75">
      <c r="A122" s="251" t="s">
        <v>346</v>
      </c>
      <c r="B122" s="837" t="s">
        <v>685</v>
      </c>
      <c r="C122" s="837"/>
      <c r="D122" s="837"/>
      <c r="E122" s="837"/>
      <c r="F122" s="837"/>
      <c r="G122" s="837"/>
      <c r="H122" s="837"/>
      <c r="I122" s="837"/>
      <c r="J122" s="837"/>
      <c r="K122" s="837"/>
      <c r="L122" s="837"/>
      <c r="M122" s="837"/>
      <c r="N122" s="837"/>
      <c r="O122" s="837"/>
      <c r="P122" s="837"/>
      <c r="Q122" s="837"/>
      <c r="R122" s="837"/>
      <c r="S122" s="837"/>
      <c r="T122" s="837"/>
      <c r="U122" s="837"/>
      <c r="V122" s="837"/>
      <c r="W122" s="837"/>
      <c r="X122" s="430"/>
      <c r="AH122" s="363"/>
    </row>
    <row r="123" spans="2:34" ht="12.75">
      <c r="B123" s="837"/>
      <c r="C123" s="837"/>
      <c r="D123" s="837"/>
      <c r="E123" s="837"/>
      <c r="F123" s="837"/>
      <c r="G123" s="837"/>
      <c r="H123" s="837"/>
      <c r="I123" s="837"/>
      <c r="J123" s="837"/>
      <c r="K123" s="837"/>
      <c r="L123" s="837"/>
      <c r="M123" s="837"/>
      <c r="N123" s="837"/>
      <c r="O123" s="837"/>
      <c r="P123" s="837"/>
      <c r="Q123" s="837"/>
      <c r="R123" s="837"/>
      <c r="S123" s="837"/>
      <c r="T123" s="837"/>
      <c r="U123" s="837"/>
      <c r="V123" s="837"/>
      <c r="W123" s="837"/>
      <c r="X123" s="430"/>
      <c r="AH123" s="363"/>
    </row>
    <row r="124" spans="2:45" ht="3" customHeight="1">
      <c r="B124" s="292"/>
      <c r="C124" s="292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430"/>
      <c r="AG124" s="218"/>
      <c r="AH124" s="363"/>
      <c r="AI124" s="218"/>
      <c r="AJ124" s="218"/>
      <c r="AK124" s="218"/>
      <c r="AL124" s="218"/>
      <c r="AM124" s="218"/>
      <c r="AN124" s="218"/>
      <c r="AO124" s="218"/>
      <c r="AP124" s="12"/>
      <c r="AQ124" s="12"/>
      <c r="AR124" s="12"/>
      <c r="AS124" s="12"/>
    </row>
    <row r="125" spans="1:45" ht="12.75" customHeight="1">
      <c r="A125" s="1079" t="s">
        <v>203</v>
      </c>
      <c r="B125" s="1026" t="s">
        <v>18</v>
      </c>
      <c r="C125" s="1026"/>
      <c r="D125" s="1026"/>
      <c r="E125" s="748" t="s">
        <v>204</v>
      </c>
      <c r="F125" s="749"/>
      <c r="G125" s="749"/>
      <c r="H125" s="749"/>
      <c r="I125" s="749"/>
      <c r="J125" s="749"/>
      <c r="K125" s="838"/>
      <c r="L125" s="836" t="s">
        <v>205</v>
      </c>
      <c r="M125" s="836"/>
      <c r="N125" s="836"/>
      <c r="O125" s="836"/>
      <c r="P125" s="836"/>
      <c r="Q125" s="836"/>
      <c r="R125" s="836"/>
      <c r="S125" s="836"/>
      <c r="T125" s="836"/>
      <c r="U125" s="836"/>
      <c r="V125" s="836"/>
      <c r="W125" s="836"/>
      <c r="X125" s="430"/>
      <c r="AG125" s="188"/>
      <c r="AH125" s="363"/>
      <c r="AI125" s="188"/>
      <c r="AJ125" s="188"/>
      <c r="AK125" s="188"/>
      <c r="AL125" s="188"/>
      <c r="AM125" s="188"/>
      <c r="AN125" s="188"/>
      <c r="AO125" s="188"/>
      <c r="AP125" s="12"/>
      <c r="AQ125" s="12"/>
      <c r="AR125" s="12"/>
      <c r="AS125" s="12"/>
    </row>
    <row r="126" spans="1:45" ht="14.25" customHeight="1">
      <c r="A126" s="1080"/>
      <c r="B126" s="1026"/>
      <c r="C126" s="1026"/>
      <c r="D126" s="1026"/>
      <c r="E126" s="750"/>
      <c r="F126" s="751"/>
      <c r="G126" s="751"/>
      <c r="H126" s="751"/>
      <c r="I126" s="751"/>
      <c r="J126" s="751"/>
      <c r="K126" s="839"/>
      <c r="L126" s="836"/>
      <c r="M126" s="836"/>
      <c r="N126" s="836"/>
      <c r="O126" s="836"/>
      <c r="P126" s="836"/>
      <c r="Q126" s="836"/>
      <c r="R126" s="836"/>
      <c r="S126" s="836"/>
      <c r="T126" s="836"/>
      <c r="U126" s="836"/>
      <c r="V126" s="836"/>
      <c r="W126" s="836"/>
      <c r="X126" s="430"/>
      <c r="AG126" s="12"/>
      <c r="AH126" s="363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</row>
    <row r="127" spans="1:45" ht="12.75" customHeight="1">
      <c r="A127" s="1081"/>
      <c r="B127" s="1026"/>
      <c r="C127" s="1026"/>
      <c r="D127" s="1026"/>
      <c r="E127" s="840"/>
      <c r="F127" s="841"/>
      <c r="G127" s="841"/>
      <c r="H127" s="841"/>
      <c r="I127" s="841"/>
      <c r="J127" s="841"/>
      <c r="K127" s="842"/>
      <c r="L127" s="758">
        <v>0</v>
      </c>
      <c r="M127" s="759"/>
      <c r="N127" s="759"/>
      <c r="O127" s="760"/>
      <c r="P127" s="843" t="s">
        <v>229</v>
      </c>
      <c r="Q127" s="843"/>
      <c r="R127" s="843"/>
      <c r="S127" s="843"/>
      <c r="T127" s="843"/>
      <c r="U127" s="843"/>
      <c r="V127" s="843"/>
      <c r="W127" s="843"/>
      <c r="X127" s="430"/>
      <c r="AG127" s="12"/>
      <c r="AH127" s="363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</row>
    <row r="128" spans="1:45" ht="12.75" customHeight="1">
      <c r="A128" s="786" t="s">
        <v>347</v>
      </c>
      <c r="B128" s="789" t="s">
        <v>348</v>
      </c>
      <c r="C128" s="790"/>
      <c r="D128" s="790"/>
      <c r="E128" s="789" t="s">
        <v>727</v>
      </c>
      <c r="F128" s="790"/>
      <c r="G128" s="790"/>
      <c r="H128" s="790"/>
      <c r="I128" s="790"/>
      <c r="J128" s="790"/>
      <c r="K128" s="791"/>
      <c r="L128" s="799" t="s">
        <v>686</v>
      </c>
      <c r="M128" s="800"/>
      <c r="N128" s="800"/>
      <c r="O128" s="801"/>
      <c r="P128" s="844" t="s">
        <v>687</v>
      </c>
      <c r="Q128" s="845"/>
      <c r="R128" s="845"/>
      <c r="S128" s="845"/>
      <c r="T128" s="845"/>
      <c r="U128" s="845"/>
      <c r="V128" s="845"/>
      <c r="W128" s="846"/>
      <c r="X128" s="430"/>
      <c r="AG128" s="12"/>
      <c r="AH128" s="363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</row>
    <row r="129" spans="1:45" ht="12.75" customHeight="1" hidden="1">
      <c r="A129" s="787"/>
      <c r="B129" s="792"/>
      <c r="C129" s="793"/>
      <c r="D129" s="793"/>
      <c r="E129" s="792"/>
      <c r="F129" s="793"/>
      <c r="G129" s="793"/>
      <c r="H129" s="793"/>
      <c r="I129" s="793"/>
      <c r="J129" s="793"/>
      <c r="K129" s="794"/>
      <c r="L129" s="802"/>
      <c r="M129" s="803"/>
      <c r="N129" s="803"/>
      <c r="O129" s="804"/>
      <c r="P129" s="847"/>
      <c r="Q129" s="848"/>
      <c r="R129" s="848"/>
      <c r="S129" s="848"/>
      <c r="T129" s="848"/>
      <c r="U129" s="848"/>
      <c r="V129" s="848"/>
      <c r="W129" s="849"/>
      <c r="X129" s="430"/>
      <c r="AG129" s="12"/>
      <c r="AH129" s="363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</row>
    <row r="130" spans="1:45" ht="12.75" customHeight="1" hidden="1">
      <c r="A130" s="787"/>
      <c r="B130" s="792"/>
      <c r="C130" s="793"/>
      <c r="D130" s="793"/>
      <c r="E130" s="792"/>
      <c r="F130" s="793"/>
      <c r="G130" s="793"/>
      <c r="H130" s="793"/>
      <c r="I130" s="793"/>
      <c r="J130" s="793"/>
      <c r="K130" s="794"/>
      <c r="L130" s="802"/>
      <c r="M130" s="803"/>
      <c r="N130" s="803"/>
      <c r="O130" s="804"/>
      <c r="P130" s="847"/>
      <c r="Q130" s="848"/>
      <c r="R130" s="848"/>
      <c r="S130" s="848"/>
      <c r="T130" s="848"/>
      <c r="U130" s="848"/>
      <c r="V130" s="848"/>
      <c r="W130" s="849"/>
      <c r="X130" s="430"/>
      <c r="AG130" s="12"/>
      <c r="AH130" s="363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</row>
    <row r="131" spans="1:45" ht="12.75" customHeight="1">
      <c r="A131" s="787"/>
      <c r="B131" s="792"/>
      <c r="C131" s="793"/>
      <c r="D131" s="793"/>
      <c r="E131" s="792"/>
      <c r="F131" s="793"/>
      <c r="G131" s="793"/>
      <c r="H131" s="793"/>
      <c r="I131" s="793"/>
      <c r="J131" s="793"/>
      <c r="K131" s="794"/>
      <c r="L131" s="802"/>
      <c r="M131" s="803"/>
      <c r="N131" s="803"/>
      <c r="O131" s="804"/>
      <c r="P131" s="847"/>
      <c r="Q131" s="848"/>
      <c r="R131" s="848"/>
      <c r="S131" s="848"/>
      <c r="T131" s="848"/>
      <c r="U131" s="848"/>
      <c r="V131" s="848"/>
      <c r="W131" s="849"/>
      <c r="X131" s="430"/>
      <c r="AG131" s="12"/>
      <c r="AH131" s="363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</row>
    <row r="132" spans="1:45" ht="4.5" customHeight="1">
      <c r="A132" s="787"/>
      <c r="B132" s="792"/>
      <c r="C132" s="793"/>
      <c r="D132" s="793"/>
      <c r="E132" s="792"/>
      <c r="F132" s="793"/>
      <c r="G132" s="793"/>
      <c r="H132" s="793"/>
      <c r="I132" s="793"/>
      <c r="J132" s="793"/>
      <c r="K132" s="794"/>
      <c r="L132" s="802"/>
      <c r="M132" s="803"/>
      <c r="N132" s="803"/>
      <c r="O132" s="804"/>
      <c r="P132" s="847"/>
      <c r="Q132" s="848"/>
      <c r="R132" s="848"/>
      <c r="S132" s="848"/>
      <c r="T132" s="848"/>
      <c r="U132" s="848"/>
      <c r="V132" s="848"/>
      <c r="W132" s="849"/>
      <c r="X132" s="430"/>
      <c r="AG132" s="12"/>
      <c r="AH132" s="363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</row>
    <row r="133" spans="1:45" ht="12.75" customHeight="1">
      <c r="A133" s="787"/>
      <c r="B133" s="792"/>
      <c r="C133" s="793"/>
      <c r="D133" s="793"/>
      <c r="E133" s="792"/>
      <c r="F133" s="793"/>
      <c r="G133" s="793"/>
      <c r="H133" s="793"/>
      <c r="I133" s="793"/>
      <c r="J133" s="793"/>
      <c r="K133" s="794"/>
      <c r="L133" s="802"/>
      <c r="M133" s="803"/>
      <c r="N133" s="803"/>
      <c r="O133" s="804"/>
      <c r="P133" s="815" t="s">
        <v>724</v>
      </c>
      <c r="Q133" s="816"/>
      <c r="R133" s="816"/>
      <c r="S133" s="816"/>
      <c r="T133" s="816"/>
      <c r="U133" s="816"/>
      <c r="V133" s="816"/>
      <c r="W133" s="817"/>
      <c r="X133" s="430"/>
      <c r="AG133" s="12"/>
      <c r="AH133" s="363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</row>
    <row r="134" spans="1:45" ht="12.75" customHeight="1" hidden="1">
      <c r="A134" s="787"/>
      <c r="B134" s="792"/>
      <c r="C134" s="793"/>
      <c r="D134" s="793"/>
      <c r="E134" s="792"/>
      <c r="F134" s="793"/>
      <c r="G134" s="793"/>
      <c r="H134" s="793"/>
      <c r="I134" s="793"/>
      <c r="J134" s="793"/>
      <c r="K134" s="794"/>
      <c r="L134" s="802"/>
      <c r="M134" s="803"/>
      <c r="N134" s="803"/>
      <c r="O134" s="804"/>
      <c r="P134" s="815"/>
      <c r="Q134" s="816"/>
      <c r="R134" s="816"/>
      <c r="S134" s="816"/>
      <c r="T134" s="816"/>
      <c r="U134" s="816"/>
      <c r="V134" s="816"/>
      <c r="W134" s="817"/>
      <c r="X134" s="430"/>
      <c r="AG134" s="12"/>
      <c r="AH134" s="363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</row>
    <row r="135" spans="1:45" ht="12.75" customHeight="1">
      <c r="A135" s="787"/>
      <c r="B135" s="792"/>
      <c r="C135" s="793"/>
      <c r="D135" s="793"/>
      <c r="E135" s="792"/>
      <c r="F135" s="793"/>
      <c r="G135" s="793"/>
      <c r="H135" s="793"/>
      <c r="I135" s="793"/>
      <c r="J135" s="793"/>
      <c r="K135" s="794"/>
      <c r="L135" s="802"/>
      <c r="M135" s="803"/>
      <c r="N135" s="803"/>
      <c r="O135" s="804"/>
      <c r="P135" s="815"/>
      <c r="Q135" s="816"/>
      <c r="R135" s="816"/>
      <c r="S135" s="816"/>
      <c r="T135" s="816"/>
      <c r="U135" s="816"/>
      <c r="V135" s="816"/>
      <c r="W135" s="817"/>
      <c r="X135" s="430"/>
      <c r="AC135" s="333" t="s">
        <v>406</v>
      </c>
      <c r="AG135" s="12"/>
      <c r="AH135" s="363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</row>
    <row r="136" spans="1:45" ht="12.75" customHeight="1">
      <c r="A136" s="787"/>
      <c r="B136" s="792"/>
      <c r="C136" s="793"/>
      <c r="D136" s="793"/>
      <c r="E136" s="792"/>
      <c r="F136" s="793"/>
      <c r="G136" s="793"/>
      <c r="H136" s="793"/>
      <c r="I136" s="793"/>
      <c r="J136" s="793"/>
      <c r="K136" s="794"/>
      <c r="L136" s="802"/>
      <c r="M136" s="803"/>
      <c r="N136" s="803"/>
      <c r="O136" s="804"/>
      <c r="P136" s="818" t="s">
        <v>725</v>
      </c>
      <c r="Q136" s="819"/>
      <c r="R136" s="819"/>
      <c r="S136" s="819"/>
      <c r="T136" s="819"/>
      <c r="U136" s="819"/>
      <c r="V136" s="819"/>
      <c r="W136" s="820"/>
      <c r="X136" s="430"/>
      <c r="AC136" s="335">
        <f>G56</f>
      </c>
      <c r="AG136" s="12"/>
      <c r="AH136" s="363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</row>
    <row r="137" spans="1:45" ht="12.75" customHeight="1" hidden="1">
      <c r="A137" s="787"/>
      <c r="B137" s="792"/>
      <c r="C137" s="793"/>
      <c r="D137" s="793"/>
      <c r="E137" s="792"/>
      <c r="F137" s="793"/>
      <c r="G137" s="793"/>
      <c r="H137" s="793"/>
      <c r="I137" s="793"/>
      <c r="J137" s="793"/>
      <c r="K137" s="794"/>
      <c r="L137" s="802"/>
      <c r="M137" s="803"/>
      <c r="N137" s="803"/>
      <c r="O137" s="804"/>
      <c r="P137" s="818"/>
      <c r="Q137" s="819"/>
      <c r="R137" s="819"/>
      <c r="S137" s="819"/>
      <c r="T137" s="819"/>
      <c r="U137" s="819"/>
      <c r="V137" s="819"/>
      <c r="W137" s="820"/>
      <c r="X137" s="430"/>
      <c r="AC137" s="335"/>
      <c r="AG137" s="12"/>
      <c r="AH137" s="363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</row>
    <row r="138" spans="1:45" ht="12.75" customHeight="1">
      <c r="A138" s="787"/>
      <c r="B138" s="792"/>
      <c r="C138" s="793"/>
      <c r="D138" s="793"/>
      <c r="E138" s="792"/>
      <c r="F138" s="793"/>
      <c r="G138" s="793"/>
      <c r="H138" s="793"/>
      <c r="I138" s="793"/>
      <c r="J138" s="793"/>
      <c r="K138" s="794"/>
      <c r="L138" s="802"/>
      <c r="M138" s="803"/>
      <c r="N138" s="803"/>
      <c r="O138" s="804"/>
      <c r="P138" s="818"/>
      <c r="Q138" s="819"/>
      <c r="R138" s="819"/>
      <c r="S138" s="819"/>
      <c r="T138" s="819"/>
      <c r="U138" s="819"/>
      <c r="V138" s="819"/>
      <c r="W138" s="820"/>
      <c r="X138" s="430"/>
      <c r="AC138" s="335"/>
      <c r="AG138" s="12"/>
      <c r="AH138" s="363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</row>
    <row r="139" spans="1:45" ht="12.75" customHeight="1">
      <c r="A139" s="787"/>
      <c r="B139" s="792"/>
      <c r="C139" s="793"/>
      <c r="D139" s="793"/>
      <c r="E139" s="792"/>
      <c r="F139" s="793"/>
      <c r="G139" s="793"/>
      <c r="H139" s="793"/>
      <c r="I139" s="793"/>
      <c r="J139" s="793"/>
      <c r="K139" s="794"/>
      <c r="L139" s="802"/>
      <c r="M139" s="803"/>
      <c r="N139" s="803"/>
      <c r="O139" s="804"/>
      <c r="P139" s="824" t="s">
        <v>726</v>
      </c>
      <c r="Q139" s="825"/>
      <c r="R139" s="825"/>
      <c r="S139" s="825"/>
      <c r="T139" s="825"/>
      <c r="U139" s="825"/>
      <c r="V139" s="825"/>
      <c r="W139" s="826"/>
      <c r="X139" s="430"/>
      <c r="AC139" s="335"/>
      <c r="AG139" s="12"/>
      <c r="AH139" s="363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</row>
    <row r="140" spans="1:45" ht="12.75" customHeight="1" hidden="1">
      <c r="A140" s="787"/>
      <c r="B140" s="792"/>
      <c r="C140" s="793"/>
      <c r="D140" s="793"/>
      <c r="E140" s="792"/>
      <c r="F140" s="793"/>
      <c r="G140" s="793"/>
      <c r="H140" s="793"/>
      <c r="I140" s="793"/>
      <c r="J140" s="793"/>
      <c r="K140" s="794"/>
      <c r="L140" s="802"/>
      <c r="M140" s="803"/>
      <c r="N140" s="803"/>
      <c r="O140" s="804"/>
      <c r="P140" s="824"/>
      <c r="Q140" s="825"/>
      <c r="R140" s="825"/>
      <c r="S140" s="825"/>
      <c r="T140" s="825"/>
      <c r="U140" s="825"/>
      <c r="V140" s="825"/>
      <c r="W140" s="826"/>
      <c r="X140" s="430"/>
      <c r="AC140" s="335"/>
      <c r="AG140" s="12"/>
      <c r="AH140" s="363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</row>
    <row r="141" spans="1:45" ht="12.75">
      <c r="A141" s="787"/>
      <c r="B141" s="792"/>
      <c r="C141" s="793"/>
      <c r="D141" s="793"/>
      <c r="E141" s="792"/>
      <c r="F141" s="793"/>
      <c r="G141" s="793"/>
      <c r="H141" s="793"/>
      <c r="I141" s="793"/>
      <c r="J141" s="793"/>
      <c r="K141" s="794"/>
      <c r="L141" s="805"/>
      <c r="M141" s="806"/>
      <c r="N141" s="806"/>
      <c r="O141" s="807"/>
      <c r="P141" s="830"/>
      <c r="Q141" s="831"/>
      <c r="R141" s="831"/>
      <c r="S141" s="831"/>
      <c r="T141" s="831"/>
      <c r="U141" s="831"/>
      <c r="V141" s="831"/>
      <c r="W141" s="832"/>
      <c r="X141" s="430"/>
      <c r="Y141" s="181" t="str">
        <f>IF(AC136="первая","да","нет")</f>
        <v>нет</v>
      </c>
      <c r="AG141" s="12"/>
      <c r="AH141" s="363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</row>
    <row r="142" spans="1:45" ht="12.75" customHeight="1">
      <c r="A142" s="787"/>
      <c r="B142" s="792"/>
      <c r="C142" s="793"/>
      <c r="D142" s="793"/>
      <c r="E142" s="808" t="s">
        <v>722</v>
      </c>
      <c r="F142" s="809"/>
      <c r="G142" s="809"/>
      <c r="H142" s="809"/>
      <c r="I142" s="809"/>
      <c r="J142" s="809"/>
      <c r="K142" s="810"/>
      <c r="L142" s="814" t="str">
        <f>IF(Y142=0,IF(OR(FIO="",Y141="нет"),"-",0),"")</f>
        <v>-</v>
      </c>
      <c r="M142" s="814"/>
      <c r="N142" s="814"/>
      <c r="O142" s="814"/>
      <c r="P142" s="795"/>
      <c r="Q142" s="795"/>
      <c r="R142" s="795"/>
      <c r="S142" s="795"/>
      <c r="T142" s="795"/>
      <c r="U142" s="795"/>
      <c r="V142" s="795"/>
      <c r="W142" s="796"/>
      <c r="X142" s="430"/>
      <c r="Y142" s="255">
        <f>SUM(S142)</f>
        <v>0</v>
      </c>
      <c r="AC142" s="333" t="s">
        <v>405</v>
      </c>
      <c r="AD142" s="280" t="str">
        <f>IF(z_kateg="первая",AD143,"-")</f>
        <v>-</v>
      </c>
      <c r="AE142" s="280" t="str">
        <f>IF(z_kateg="первая",AE143,"-")</f>
        <v>-</v>
      </c>
      <c r="AF142" s="280" t="str">
        <f>IF(z_kateg="первая",AF143,"-")</f>
        <v>-</v>
      </c>
      <c r="AG142" s="280" t="str">
        <f>IF(z_kateg="первая",AG143,"-")</f>
        <v>-</v>
      </c>
      <c r="AH142" s="363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</row>
    <row r="143" spans="1:45" ht="12.75" customHeight="1">
      <c r="A143" s="788"/>
      <c r="B143" s="833"/>
      <c r="C143" s="834"/>
      <c r="D143" s="834"/>
      <c r="E143" s="811"/>
      <c r="F143" s="812"/>
      <c r="G143" s="812"/>
      <c r="H143" s="812"/>
      <c r="I143" s="812"/>
      <c r="J143" s="812"/>
      <c r="K143" s="813"/>
      <c r="L143" s="814"/>
      <c r="M143" s="814"/>
      <c r="N143" s="814"/>
      <c r="O143" s="814"/>
      <c r="P143" s="797"/>
      <c r="Q143" s="797"/>
      <c r="R143" s="797"/>
      <c r="S143" s="797"/>
      <c r="T143" s="797"/>
      <c r="U143" s="797"/>
      <c r="V143" s="797"/>
      <c r="W143" s="798"/>
      <c r="X143" s="430"/>
      <c r="AC143" s="334" t="b">
        <f>OR(P142=0,P142="-")</f>
        <v>1</v>
      </c>
      <c r="AD143" s="5">
        <v>10</v>
      </c>
      <c r="AE143" s="5">
        <v>60</v>
      </c>
      <c r="AF143" s="5">
        <v>80</v>
      </c>
      <c r="AG143" s="12">
        <v>100</v>
      </c>
      <c r="AH143" s="363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</row>
    <row r="144" spans="1:45" ht="12.75">
      <c r="A144" s="786" t="s">
        <v>349</v>
      </c>
      <c r="B144" s="789" t="s">
        <v>350</v>
      </c>
      <c r="C144" s="790"/>
      <c r="D144" s="790"/>
      <c r="E144" s="789" t="s">
        <v>723</v>
      </c>
      <c r="F144" s="790"/>
      <c r="G144" s="790"/>
      <c r="H144" s="790"/>
      <c r="I144" s="790"/>
      <c r="J144" s="790"/>
      <c r="K144" s="791"/>
      <c r="L144" s="799" t="s">
        <v>763</v>
      </c>
      <c r="M144" s="800"/>
      <c r="N144" s="800"/>
      <c r="O144" s="801"/>
      <c r="P144" s="799" t="s">
        <v>756</v>
      </c>
      <c r="Q144" s="800"/>
      <c r="R144" s="800"/>
      <c r="S144" s="800"/>
      <c r="T144" s="800"/>
      <c r="U144" s="800"/>
      <c r="V144" s="800"/>
      <c r="W144" s="801"/>
      <c r="X144" s="430"/>
      <c r="AG144" s="12"/>
      <c r="AH144" s="363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</row>
    <row r="145" spans="1:45" ht="12.75" hidden="1">
      <c r="A145" s="787"/>
      <c r="B145" s="792"/>
      <c r="C145" s="793"/>
      <c r="D145" s="793"/>
      <c r="E145" s="792"/>
      <c r="F145" s="793"/>
      <c r="G145" s="793"/>
      <c r="H145" s="793"/>
      <c r="I145" s="793"/>
      <c r="J145" s="793"/>
      <c r="K145" s="794"/>
      <c r="L145" s="802"/>
      <c r="M145" s="803"/>
      <c r="N145" s="803"/>
      <c r="O145" s="804"/>
      <c r="P145" s="802"/>
      <c r="Q145" s="803"/>
      <c r="R145" s="803"/>
      <c r="S145" s="803"/>
      <c r="T145" s="803"/>
      <c r="U145" s="803"/>
      <c r="V145" s="803"/>
      <c r="W145" s="804"/>
      <c r="X145" s="430"/>
      <c r="AG145" s="12"/>
      <c r="AH145" s="363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</row>
    <row r="146" spans="1:45" ht="6" customHeight="1" hidden="1">
      <c r="A146" s="787"/>
      <c r="B146" s="792"/>
      <c r="C146" s="793"/>
      <c r="D146" s="793"/>
      <c r="E146" s="792"/>
      <c r="F146" s="793"/>
      <c r="G146" s="793"/>
      <c r="H146" s="793"/>
      <c r="I146" s="793"/>
      <c r="J146" s="793"/>
      <c r="K146" s="794"/>
      <c r="L146" s="802"/>
      <c r="M146" s="803"/>
      <c r="N146" s="803"/>
      <c r="O146" s="804"/>
      <c r="P146" s="802"/>
      <c r="Q146" s="803"/>
      <c r="R146" s="803"/>
      <c r="S146" s="803"/>
      <c r="T146" s="803"/>
      <c r="U146" s="803"/>
      <c r="V146" s="803"/>
      <c r="W146" s="804"/>
      <c r="X146" s="430"/>
      <c r="AG146" s="12"/>
      <c r="AH146" s="363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</row>
    <row r="147" spans="1:45" ht="7.5" customHeight="1" hidden="1">
      <c r="A147" s="787"/>
      <c r="B147" s="792"/>
      <c r="C147" s="793"/>
      <c r="D147" s="793"/>
      <c r="E147" s="792"/>
      <c r="F147" s="793"/>
      <c r="G147" s="793"/>
      <c r="H147" s="793"/>
      <c r="I147" s="793"/>
      <c r="J147" s="793"/>
      <c r="K147" s="794"/>
      <c r="L147" s="802"/>
      <c r="M147" s="803"/>
      <c r="N147" s="803"/>
      <c r="O147" s="804"/>
      <c r="P147" s="802"/>
      <c r="Q147" s="803"/>
      <c r="R147" s="803"/>
      <c r="S147" s="803"/>
      <c r="T147" s="803"/>
      <c r="U147" s="803"/>
      <c r="V147" s="803"/>
      <c r="W147" s="804"/>
      <c r="X147" s="430"/>
      <c r="AG147" s="12"/>
      <c r="AH147" s="363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</row>
    <row r="148" spans="1:45" ht="12.75" customHeight="1">
      <c r="A148" s="787"/>
      <c r="B148" s="792"/>
      <c r="C148" s="793"/>
      <c r="D148" s="793"/>
      <c r="E148" s="792"/>
      <c r="F148" s="793"/>
      <c r="G148" s="793"/>
      <c r="H148" s="793"/>
      <c r="I148" s="793"/>
      <c r="J148" s="793"/>
      <c r="K148" s="794"/>
      <c r="L148" s="802"/>
      <c r="M148" s="803"/>
      <c r="N148" s="803"/>
      <c r="O148" s="804"/>
      <c r="P148" s="802"/>
      <c r="Q148" s="803"/>
      <c r="R148" s="803"/>
      <c r="S148" s="803"/>
      <c r="T148" s="803"/>
      <c r="U148" s="803"/>
      <c r="V148" s="803"/>
      <c r="W148" s="804"/>
      <c r="X148" s="430"/>
      <c r="AG148" s="12"/>
      <c r="AH148" s="363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</row>
    <row r="149" spans="1:45" ht="12.75" customHeight="1">
      <c r="A149" s="787"/>
      <c r="B149" s="792"/>
      <c r="C149" s="793"/>
      <c r="D149" s="793"/>
      <c r="E149" s="792"/>
      <c r="F149" s="793"/>
      <c r="G149" s="793"/>
      <c r="H149" s="793"/>
      <c r="I149" s="793"/>
      <c r="J149" s="793"/>
      <c r="K149" s="794"/>
      <c r="L149" s="802"/>
      <c r="M149" s="803"/>
      <c r="N149" s="803"/>
      <c r="O149" s="804"/>
      <c r="P149" s="815" t="s">
        <v>724</v>
      </c>
      <c r="Q149" s="816"/>
      <c r="R149" s="816"/>
      <c r="S149" s="816"/>
      <c r="T149" s="816"/>
      <c r="U149" s="816"/>
      <c r="V149" s="816"/>
      <c r="W149" s="817"/>
      <c r="X149" s="430"/>
      <c r="AG149" s="12"/>
      <c r="AH149" s="363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</row>
    <row r="150" spans="1:45" ht="2.25" customHeight="1">
      <c r="A150" s="787"/>
      <c r="B150" s="792"/>
      <c r="C150" s="793"/>
      <c r="D150" s="793"/>
      <c r="E150" s="792"/>
      <c r="F150" s="793"/>
      <c r="G150" s="793"/>
      <c r="H150" s="793"/>
      <c r="I150" s="793"/>
      <c r="J150" s="793"/>
      <c r="K150" s="794"/>
      <c r="L150" s="802"/>
      <c r="M150" s="803"/>
      <c r="N150" s="803"/>
      <c r="O150" s="804"/>
      <c r="P150" s="815"/>
      <c r="Q150" s="816"/>
      <c r="R150" s="816"/>
      <c r="S150" s="816"/>
      <c r="T150" s="816"/>
      <c r="U150" s="816"/>
      <c r="V150" s="816"/>
      <c r="W150" s="817"/>
      <c r="X150" s="430"/>
      <c r="AG150" s="12"/>
      <c r="AH150" s="363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</row>
    <row r="151" spans="1:45" ht="12.75" customHeight="1">
      <c r="A151" s="787"/>
      <c r="B151" s="792"/>
      <c r="C151" s="793"/>
      <c r="D151" s="793"/>
      <c r="E151" s="792"/>
      <c r="F151" s="793"/>
      <c r="G151" s="793"/>
      <c r="H151" s="793"/>
      <c r="I151" s="793"/>
      <c r="J151" s="793"/>
      <c r="K151" s="794"/>
      <c r="L151" s="802"/>
      <c r="M151" s="803"/>
      <c r="N151" s="803"/>
      <c r="O151" s="804"/>
      <c r="P151" s="815"/>
      <c r="Q151" s="816"/>
      <c r="R151" s="816"/>
      <c r="S151" s="816"/>
      <c r="T151" s="816"/>
      <c r="U151" s="816"/>
      <c r="V151" s="816"/>
      <c r="W151" s="817"/>
      <c r="X151" s="430"/>
      <c r="AG151" s="12"/>
      <c r="AH151" s="363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</row>
    <row r="152" spans="1:45" ht="12.75" customHeight="1">
      <c r="A152" s="787"/>
      <c r="B152" s="792"/>
      <c r="C152" s="793"/>
      <c r="D152" s="793"/>
      <c r="E152" s="792"/>
      <c r="F152" s="793"/>
      <c r="G152" s="793"/>
      <c r="H152" s="793"/>
      <c r="I152" s="793"/>
      <c r="J152" s="793"/>
      <c r="K152" s="794"/>
      <c r="L152" s="802"/>
      <c r="M152" s="803"/>
      <c r="N152" s="803"/>
      <c r="O152" s="804"/>
      <c r="P152" s="818" t="s">
        <v>725</v>
      </c>
      <c r="Q152" s="819"/>
      <c r="R152" s="819"/>
      <c r="S152" s="819"/>
      <c r="T152" s="819"/>
      <c r="U152" s="819"/>
      <c r="V152" s="819"/>
      <c r="W152" s="820"/>
      <c r="X152" s="430"/>
      <c r="AG152" s="12"/>
      <c r="AH152" s="363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</row>
    <row r="153" spans="1:45" ht="4.5" customHeight="1">
      <c r="A153" s="787"/>
      <c r="B153" s="792"/>
      <c r="C153" s="793"/>
      <c r="D153" s="793"/>
      <c r="E153" s="792"/>
      <c r="F153" s="793"/>
      <c r="G153" s="793"/>
      <c r="H153" s="793"/>
      <c r="I153" s="793"/>
      <c r="J153" s="793"/>
      <c r="K153" s="794"/>
      <c r="L153" s="802"/>
      <c r="M153" s="803"/>
      <c r="N153" s="803"/>
      <c r="O153" s="804"/>
      <c r="P153" s="818"/>
      <c r="Q153" s="819"/>
      <c r="R153" s="819"/>
      <c r="S153" s="819"/>
      <c r="T153" s="819"/>
      <c r="U153" s="819"/>
      <c r="V153" s="819"/>
      <c r="W153" s="820"/>
      <c r="X153" s="430"/>
      <c r="AG153" s="12"/>
      <c r="AH153" s="363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</row>
    <row r="154" spans="1:45" ht="12.75" customHeight="1">
      <c r="A154" s="787"/>
      <c r="B154" s="792"/>
      <c r="C154" s="793"/>
      <c r="D154" s="793"/>
      <c r="E154" s="792"/>
      <c r="F154" s="793"/>
      <c r="G154" s="793"/>
      <c r="H154" s="793"/>
      <c r="I154" s="793"/>
      <c r="J154" s="793"/>
      <c r="K154" s="794"/>
      <c r="L154" s="802"/>
      <c r="M154" s="803"/>
      <c r="N154" s="803"/>
      <c r="O154" s="804"/>
      <c r="P154" s="818"/>
      <c r="Q154" s="819"/>
      <c r="R154" s="819"/>
      <c r="S154" s="819"/>
      <c r="T154" s="819"/>
      <c r="U154" s="819"/>
      <c r="V154" s="819"/>
      <c r="W154" s="820"/>
      <c r="X154" s="430"/>
      <c r="AG154" s="12"/>
      <c r="AH154" s="363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</row>
    <row r="155" spans="1:45" ht="12.75" customHeight="1">
      <c r="A155" s="787"/>
      <c r="B155" s="792"/>
      <c r="C155" s="793"/>
      <c r="D155" s="793"/>
      <c r="E155" s="792"/>
      <c r="F155" s="793"/>
      <c r="G155" s="793"/>
      <c r="H155" s="793"/>
      <c r="I155" s="793"/>
      <c r="J155" s="793"/>
      <c r="K155" s="794"/>
      <c r="L155" s="802"/>
      <c r="M155" s="803"/>
      <c r="N155" s="803"/>
      <c r="O155" s="804"/>
      <c r="P155" s="824" t="s">
        <v>726</v>
      </c>
      <c r="Q155" s="825"/>
      <c r="R155" s="825"/>
      <c r="S155" s="825"/>
      <c r="T155" s="825"/>
      <c r="U155" s="825"/>
      <c r="V155" s="825"/>
      <c r="W155" s="826"/>
      <c r="X155" s="430"/>
      <c r="AG155" s="12"/>
      <c r="AH155" s="363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</row>
    <row r="156" spans="1:45" ht="12.75">
      <c r="A156" s="787"/>
      <c r="B156" s="792"/>
      <c r="C156" s="793"/>
      <c r="D156" s="793"/>
      <c r="E156" s="792"/>
      <c r="F156" s="793"/>
      <c r="G156" s="793"/>
      <c r="H156" s="793"/>
      <c r="I156" s="793"/>
      <c r="J156" s="793"/>
      <c r="K156" s="794"/>
      <c r="L156" s="802"/>
      <c r="M156" s="803"/>
      <c r="N156" s="803"/>
      <c r="O156" s="804"/>
      <c r="P156" s="824"/>
      <c r="Q156" s="825"/>
      <c r="R156" s="825"/>
      <c r="S156" s="825"/>
      <c r="T156" s="825"/>
      <c r="U156" s="825"/>
      <c r="V156" s="825"/>
      <c r="W156" s="826"/>
      <c r="X156" s="430"/>
      <c r="AG156" s="12"/>
      <c r="AH156" s="363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</row>
    <row r="157" spans="1:45" ht="48" customHeight="1">
      <c r="A157" s="787"/>
      <c r="B157" s="792"/>
      <c r="C157" s="793"/>
      <c r="D157" s="793"/>
      <c r="E157" s="792"/>
      <c r="F157" s="793"/>
      <c r="G157" s="793"/>
      <c r="H157" s="793"/>
      <c r="I157" s="793"/>
      <c r="J157" s="793"/>
      <c r="K157" s="794"/>
      <c r="L157" s="805"/>
      <c r="M157" s="806"/>
      <c r="N157" s="806"/>
      <c r="O157" s="807"/>
      <c r="P157" s="827" t="s">
        <v>762</v>
      </c>
      <c r="Q157" s="828"/>
      <c r="R157" s="828"/>
      <c r="S157" s="828"/>
      <c r="T157" s="828"/>
      <c r="U157" s="828"/>
      <c r="V157" s="828"/>
      <c r="W157" s="829"/>
      <c r="X157" s="430"/>
      <c r="Y157" s="181" t="str">
        <f>IF(AC136="высшая","да","нет")</f>
        <v>нет</v>
      </c>
      <c r="AD157" s="180"/>
      <c r="AG157" s="12"/>
      <c r="AH157" s="363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</row>
    <row r="158" spans="1:45" ht="12.75" customHeight="1">
      <c r="A158" s="787"/>
      <c r="B158" s="792"/>
      <c r="C158" s="793"/>
      <c r="D158" s="793"/>
      <c r="E158" s="792"/>
      <c r="F158" s="793"/>
      <c r="G158" s="793"/>
      <c r="H158" s="793"/>
      <c r="I158" s="793"/>
      <c r="J158" s="793"/>
      <c r="K158" s="794"/>
      <c r="L158" s="814" t="str">
        <f>IF(Y158=0,IF(OR(FIO="",Y157="нет"),"-",0),"")</f>
        <v>-</v>
      </c>
      <c r="M158" s="814"/>
      <c r="N158" s="814"/>
      <c r="O158" s="814"/>
      <c r="P158" s="795"/>
      <c r="Q158" s="795"/>
      <c r="R158" s="795"/>
      <c r="S158" s="795"/>
      <c r="T158" s="795"/>
      <c r="U158" s="795"/>
      <c r="V158" s="795"/>
      <c r="W158" s="796"/>
      <c r="X158" s="430"/>
      <c r="Y158" s="255">
        <f>SUM(S158)</f>
        <v>0</v>
      </c>
      <c r="Z158" s="242" t="s">
        <v>208</v>
      </c>
      <c r="AA158" s="243" t="s">
        <v>283</v>
      </c>
      <c r="AC158" s="333" t="s">
        <v>405</v>
      </c>
      <c r="AD158" s="280" t="str">
        <f>IF(z_kateg="высшая",AD143,"-")</f>
        <v>-</v>
      </c>
      <c r="AE158" s="280" t="str">
        <f>IF(z_kateg="высшая",AE143,"-")</f>
        <v>-</v>
      </c>
      <c r="AF158" s="280" t="str">
        <f>IF(z_kateg="высшая",AF143,"-")</f>
        <v>-</v>
      </c>
      <c r="AG158" s="280" t="str">
        <f>IF(z_kateg="высшая",AG143,"-")</f>
        <v>-</v>
      </c>
      <c r="AH158" s="363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</row>
    <row r="159" spans="1:45" ht="12.75" customHeight="1">
      <c r="A159" s="788"/>
      <c r="B159" s="833"/>
      <c r="C159" s="834"/>
      <c r="D159" s="834"/>
      <c r="E159" s="821" t="s">
        <v>722</v>
      </c>
      <c r="F159" s="822"/>
      <c r="G159" s="822"/>
      <c r="H159" s="822"/>
      <c r="I159" s="822"/>
      <c r="J159" s="822"/>
      <c r="K159" s="823"/>
      <c r="L159" s="814"/>
      <c r="M159" s="814"/>
      <c r="N159" s="814"/>
      <c r="O159" s="814"/>
      <c r="P159" s="797"/>
      <c r="Q159" s="797"/>
      <c r="R159" s="797"/>
      <c r="S159" s="797"/>
      <c r="T159" s="797"/>
      <c r="U159" s="797"/>
      <c r="V159" s="797"/>
      <c r="W159" s="798"/>
      <c r="X159" s="430"/>
      <c r="Z159" s="244">
        <v>100</v>
      </c>
      <c r="AA159" s="258">
        <v>60</v>
      </c>
      <c r="AC159" s="334" t="b">
        <f>OR(P158=0,P158="-")</f>
        <v>1</v>
      </c>
      <c r="AD159" s="180"/>
      <c r="AG159" s="12"/>
      <c r="AH159" s="363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</row>
    <row r="160" spans="2:45" ht="14.25" customHeight="1">
      <c r="B160" s="292"/>
      <c r="C160" s="292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430"/>
      <c r="AG160" s="218"/>
      <c r="AH160" s="363"/>
      <c r="AI160" s="218"/>
      <c r="AJ160" s="218"/>
      <c r="AK160" s="218"/>
      <c r="AL160" s="218"/>
      <c r="AM160" s="218"/>
      <c r="AN160" s="218"/>
      <c r="AO160" s="218"/>
      <c r="AP160" s="12"/>
      <c r="AQ160" s="12"/>
      <c r="AR160" s="12"/>
      <c r="AS160" s="12"/>
    </row>
    <row r="161" spans="1:34" ht="12.75" hidden="1">
      <c r="A161" s="251" t="s">
        <v>351</v>
      </c>
      <c r="B161" s="837" t="s">
        <v>352</v>
      </c>
      <c r="C161" s="837"/>
      <c r="D161" s="837"/>
      <c r="E161" s="837"/>
      <c r="F161" s="837"/>
      <c r="G161" s="837"/>
      <c r="H161" s="837"/>
      <c r="I161" s="837"/>
      <c r="J161" s="837"/>
      <c r="K161" s="837"/>
      <c r="L161" s="837"/>
      <c r="M161" s="837"/>
      <c r="N161" s="837"/>
      <c r="O161" s="837"/>
      <c r="P161" s="837"/>
      <c r="Q161" s="837"/>
      <c r="R161" s="837"/>
      <c r="S161" s="837"/>
      <c r="T161" s="837"/>
      <c r="U161" s="837"/>
      <c r="V161" s="837"/>
      <c r="W161" s="837"/>
      <c r="X161" s="430"/>
      <c r="AH161" s="363"/>
    </row>
    <row r="162" spans="2:34" ht="12.75" hidden="1">
      <c r="B162" s="837"/>
      <c r="C162" s="837"/>
      <c r="D162" s="837"/>
      <c r="E162" s="837"/>
      <c r="F162" s="837"/>
      <c r="G162" s="837"/>
      <c r="H162" s="837"/>
      <c r="I162" s="837"/>
      <c r="J162" s="837"/>
      <c r="K162" s="837"/>
      <c r="L162" s="837"/>
      <c r="M162" s="837"/>
      <c r="N162" s="837"/>
      <c r="O162" s="837"/>
      <c r="P162" s="837"/>
      <c r="Q162" s="837"/>
      <c r="R162" s="837"/>
      <c r="S162" s="837"/>
      <c r="T162" s="837"/>
      <c r="U162" s="837"/>
      <c r="V162" s="837"/>
      <c r="W162" s="837"/>
      <c r="X162" s="430"/>
      <c r="AH162" s="363"/>
    </row>
    <row r="163" spans="2:45" ht="3" customHeight="1" hidden="1">
      <c r="B163" s="292"/>
      <c r="C163" s="292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430"/>
      <c r="AH163" s="363"/>
      <c r="AM163" s="218"/>
      <c r="AN163" s="218"/>
      <c r="AO163" s="218"/>
      <c r="AP163" s="12"/>
      <c r="AQ163" s="12"/>
      <c r="AR163" s="12"/>
      <c r="AS163" s="12"/>
    </row>
    <row r="164" spans="1:45" ht="12.75" customHeight="1" hidden="1">
      <c r="A164" s="1079" t="s">
        <v>203</v>
      </c>
      <c r="B164" s="748" t="s">
        <v>204</v>
      </c>
      <c r="C164" s="749"/>
      <c r="D164" s="749"/>
      <c r="E164" s="749"/>
      <c r="F164" s="749"/>
      <c r="G164" s="749"/>
      <c r="H164" s="749"/>
      <c r="I164" s="749"/>
      <c r="J164" s="749"/>
      <c r="K164" s="749"/>
      <c r="L164" s="749"/>
      <c r="M164" s="749"/>
      <c r="N164" s="838"/>
      <c r="O164" s="836" t="s">
        <v>205</v>
      </c>
      <c r="P164" s="836"/>
      <c r="Q164" s="836"/>
      <c r="R164" s="836"/>
      <c r="S164" s="836"/>
      <c r="T164" s="836"/>
      <c r="U164" s="836"/>
      <c r="V164" s="836"/>
      <c r="W164" s="836"/>
      <c r="X164" s="430"/>
      <c r="AH164" s="363"/>
      <c r="AM164" s="188"/>
      <c r="AN164" s="188"/>
      <c r="AO164" s="188"/>
      <c r="AP164" s="12"/>
      <c r="AQ164" s="12"/>
      <c r="AR164" s="12"/>
      <c r="AS164" s="12"/>
    </row>
    <row r="165" spans="1:45" ht="14.25" customHeight="1" hidden="1">
      <c r="A165" s="1080"/>
      <c r="B165" s="750"/>
      <c r="C165" s="751"/>
      <c r="D165" s="751"/>
      <c r="E165" s="751"/>
      <c r="F165" s="751"/>
      <c r="G165" s="751"/>
      <c r="H165" s="751"/>
      <c r="I165" s="751"/>
      <c r="J165" s="751"/>
      <c r="K165" s="751"/>
      <c r="L165" s="751"/>
      <c r="M165" s="751"/>
      <c r="N165" s="839"/>
      <c r="O165" s="836"/>
      <c r="P165" s="836"/>
      <c r="Q165" s="836"/>
      <c r="R165" s="836"/>
      <c r="S165" s="836"/>
      <c r="T165" s="836"/>
      <c r="U165" s="836"/>
      <c r="V165" s="836"/>
      <c r="W165" s="836"/>
      <c r="X165" s="430"/>
      <c r="AB165" s="139" t="s">
        <v>571</v>
      </c>
      <c r="AH165" s="363"/>
      <c r="AM165" s="12"/>
      <c r="AN165" s="12"/>
      <c r="AO165" s="12"/>
      <c r="AP165" s="12"/>
      <c r="AQ165" s="12"/>
      <c r="AR165" s="12"/>
      <c r="AS165" s="12"/>
    </row>
    <row r="166" spans="1:45" ht="12.75" customHeight="1" hidden="1">
      <c r="A166" s="1081"/>
      <c r="B166" s="840"/>
      <c r="C166" s="841"/>
      <c r="D166" s="841"/>
      <c r="E166" s="841"/>
      <c r="F166" s="841"/>
      <c r="G166" s="841"/>
      <c r="H166" s="841"/>
      <c r="I166" s="841"/>
      <c r="J166" s="841"/>
      <c r="K166" s="841"/>
      <c r="L166" s="841"/>
      <c r="M166" s="841"/>
      <c r="N166" s="842"/>
      <c r="O166" s="758">
        <v>0</v>
      </c>
      <c r="P166" s="759"/>
      <c r="Q166" s="759"/>
      <c r="R166" s="760"/>
      <c r="S166" s="843" t="s">
        <v>229</v>
      </c>
      <c r="T166" s="843"/>
      <c r="U166" s="843"/>
      <c r="V166" s="843"/>
      <c r="W166" s="843"/>
      <c r="X166" s="430"/>
      <c r="AB166" s="180" t="s">
        <v>415</v>
      </c>
      <c r="AG166" s="12"/>
      <c r="AH166" s="363"/>
      <c r="AM166" s="12"/>
      <c r="AN166" s="12"/>
      <c r="AO166" s="12"/>
      <c r="AP166" s="12"/>
      <c r="AQ166" s="12"/>
      <c r="AR166" s="12"/>
      <c r="AS166" s="12"/>
    </row>
    <row r="167" spans="1:45" ht="12.75" customHeight="1" hidden="1">
      <c r="A167" s="240" t="s">
        <v>353</v>
      </c>
      <c r="B167" s="789" t="s">
        <v>317</v>
      </c>
      <c r="C167" s="790"/>
      <c r="D167" s="790"/>
      <c r="E167" s="790"/>
      <c r="F167" s="790"/>
      <c r="G167" s="790"/>
      <c r="H167" s="790"/>
      <c r="I167" s="790"/>
      <c r="J167" s="790"/>
      <c r="K167" s="790"/>
      <c r="L167" s="790"/>
      <c r="M167" s="790"/>
      <c r="N167" s="791"/>
      <c r="O167" s="845" t="s">
        <v>372</v>
      </c>
      <c r="P167" s="845"/>
      <c r="Q167" s="845"/>
      <c r="R167" s="846"/>
      <c r="S167" s="844" t="s">
        <v>354</v>
      </c>
      <c r="T167" s="845"/>
      <c r="U167" s="845"/>
      <c r="V167" s="845"/>
      <c r="W167" s="846"/>
      <c r="X167" s="430"/>
      <c r="AB167" s="180" t="s">
        <v>416</v>
      </c>
      <c r="AH167" s="363"/>
      <c r="AM167" s="12"/>
      <c r="AN167" s="12"/>
      <c r="AO167" s="12"/>
      <c r="AP167" s="12"/>
      <c r="AQ167" s="12"/>
      <c r="AR167" s="12"/>
      <c r="AS167" s="12"/>
    </row>
    <row r="168" spans="1:45" ht="15" customHeight="1" hidden="1">
      <c r="A168" s="291"/>
      <c r="B168" s="792"/>
      <c r="C168" s="793"/>
      <c r="D168" s="793"/>
      <c r="E168" s="793"/>
      <c r="F168" s="793"/>
      <c r="G168" s="793"/>
      <c r="H168" s="793"/>
      <c r="I168" s="793"/>
      <c r="J168" s="793"/>
      <c r="K168" s="793"/>
      <c r="L168" s="793"/>
      <c r="M168" s="793"/>
      <c r="N168" s="794"/>
      <c r="O168" s="848"/>
      <c r="P168" s="848"/>
      <c r="Q168" s="848"/>
      <c r="R168" s="849"/>
      <c r="S168" s="847"/>
      <c r="T168" s="848"/>
      <c r="U168" s="848"/>
      <c r="V168" s="848"/>
      <c r="W168" s="849"/>
      <c r="X168" s="430"/>
      <c r="AB168" s="180" t="s">
        <v>417</v>
      </c>
      <c r="AH168" s="363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</row>
    <row r="169" spans="1:45" ht="2.25" customHeight="1" hidden="1">
      <c r="A169" s="291"/>
      <c r="B169" s="792"/>
      <c r="C169" s="793"/>
      <c r="D169" s="793"/>
      <c r="E169" s="793"/>
      <c r="F169" s="793"/>
      <c r="G169" s="793"/>
      <c r="H169" s="793"/>
      <c r="I169" s="793"/>
      <c r="J169" s="793"/>
      <c r="K169" s="793"/>
      <c r="L169" s="793"/>
      <c r="M169" s="793"/>
      <c r="N169" s="794"/>
      <c r="O169" s="848"/>
      <c r="P169" s="848"/>
      <c r="Q169" s="848"/>
      <c r="R169" s="849"/>
      <c r="S169" s="847"/>
      <c r="T169" s="848"/>
      <c r="U169" s="848"/>
      <c r="V169" s="848"/>
      <c r="W169" s="849"/>
      <c r="X169" s="430"/>
      <c r="AH169" s="363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</row>
    <row r="170" spans="1:45" ht="12.75" customHeight="1" hidden="1">
      <c r="A170" s="291"/>
      <c r="B170" s="808" t="s">
        <v>318</v>
      </c>
      <c r="C170" s="809"/>
      <c r="D170" s="809"/>
      <c r="E170" s="809"/>
      <c r="F170" s="809"/>
      <c r="G170" s="809"/>
      <c r="H170" s="809"/>
      <c r="I170" s="809"/>
      <c r="J170" s="809"/>
      <c r="K170" s="809"/>
      <c r="L170" s="809"/>
      <c r="M170" s="809"/>
      <c r="N170" s="810"/>
      <c r="O170" s="848"/>
      <c r="P170" s="848"/>
      <c r="Q170" s="848"/>
      <c r="R170" s="849"/>
      <c r="S170" s="1064" t="s">
        <v>345</v>
      </c>
      <c r="T170" s="1065"/>
      <c r="U170" s="1065"/>
      <c r="V170" s="1065"/>
      <c r="W170" s="1066"/>
      <c r="X170" s="430"/>
      <c r="AB170" s="579" t="s">
        <v>414</v>
      </c>
      <c r="AH170" s="363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</row>
    <row r="171" spans="1:45" ht="12.75" hidden="1">
      <c r="A171" s="291"/>
      <c r="B171" s="808"/>
      <c r="C171" s="809"/>
      <c r="D171" s="809"/>
      <c r="E171" s="809"/>
      <c r="F171" s="809"/>
      <c r="G171" s="809"/>
      <c r="H171" s="809"/>
      <c r="I171" s="809"/>
      <c r="J171" s="809"/>
      <c r="K171" s="809"/>
      <c r="L171" s="809"/>
      <c r="M171" s="809"/>
      <c r="N171" s="810"/>
      <c r="O171" s="848"/>
      <c r="P171" s="848"/>
      <c r="Q171" s="848"/>
      <c r="R171" s="849"/>
      <c r="S171" s="1067" t="s">
        <v>267</v>
      </c>
      <c r="T171" s="1068"/>
      <c r="U171" s="1068"/>
      <c r="V171" s="1068"/>
      <c r="W171" s="1069"/>
      <c r="X171" s="430"/>
      <c r="AB171" s="579" t="str">
        <f>"В межаттестационный период мониторинги системы образовния по предмету «"&amp;D53&amp;"» не проводились"</f>
        <v>В межаттестационный период мониторинги системы образовния по предмету «» не проводились</v>
      </c>
      <c r="AH171" s="363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</row>
    <row r="172" spans="1:45" ht="12.75" hidden="1">
      <c r="A172" s="291"/>
      <c r="B172" s="808"/>
      <c r="C172" s="809"/>
      <c r="D172" s="809"/>
      <c r="E172" s="809"/>
      <c r="F172" s="809"/>
      <c r="G172" s="809"/>
      <c r="H172" s="809"/>
      <c r="I172" s="809"/>
      <c r="J172" s="809"/>
      <c r="K172" s="809"/>
      <c r="L172" s="809"/>
      <c r="M172" s="809"/>
      <c r="N172" s="810"/>
      <c r="O172" s="828"/>
      <c r="P172" s="828"/>
      <c r="Q172" s="828"/>
      <c r="R172" s="829"/>
      <c r="S172" s="1070" t="s">
        <v>268</v>
      </c>
      <c r="T172" s="1071"/>
      <c r="U172" s="1071"/>
      <c r="V172" s="1071"/>
      <c r="W172" s="1072"/>
      <c r="X172" s="430"/>
      <c r="AD172" s="346" t="s">
        <v>405</v>
      </c>
      <c r="AH172" s="363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</row>
    <row r="173" spans="1:45" ht="17.25" customHeight="1" hidden="1">
      <c r="A173" s="291"/>
      <c r="B173" s="808" t="str">
        <f>'общие сведения'!B25:I25</f>
        <v>(в межаттестационный период мониторинги системы образовния по предмету не проводились)</v>
      </c>
      <c r="C173" s="809"/>
      <c r="D173" s="809"/>
      <c r="E173" s="809"/>
      <c r="F173" s="809"/>
      <c r="G173" s="809"/>
      <c r="H173" s="809"/>
      <c r="I173" s="809"/>
      <c r="J173" s="809"/>
      <c r="K173" s="809"/>
      <c r="L173" s="809"/>
      <c r="M173" s="809"/>
      <c r="N173" s="810"/>
      <c r="O173" s="1023" t="str">
        <f>IF(Y174=0,IF(OR(FIO="",AB174="нет"),"-",0),"")</f>
        <v>-</v>
      </c>
      <c r="P173" s="814"/>
      <c r="Q173" s="814"/>
      <c r="R173" s="814"/>
      <c r="S173" s="890"/>
      <c r="T173" s="891"/>
      <c r="U173" s="891"/>
      <c r="V173" s="891"/>
      <c r="W173" s="892"/>
      <c r="X173" s="430"/>
      <c r="Z173" s="242" t="s">
        <v>208</v>
      </c>
      <c r="AA173" s="243" t="s">
        <v>283</v>
      </c>
      <c r="AB173" s="159" t="s">
        <v>356</v>
      </c>
      <c r="AD173" s="280" t="str">
        <f>IF($AB$174="да",AD143,"-")</f>
        <v>-</v>
      </c>
      <c r="AE173" s="280" t="str">
        <f>IF($AB$174="да",AE143,"-")</f>
        <v>-</v>
      </c>
      <c r="AF173" s="280" t="str">
        <f>IF($AB$174="да",AF143,"-")</f>
        <v>-</v>
      </c>
      <c r="AG173" s="280" t="str">
        <f>IF($AB$174="да",AG143,"-")</f>
        <v>-</v>
      </c>
      <c r="AH173" s="363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</row>
    <row r="174" spans="1:45" ht="12.75" customHeight="1" hidden="1">
      <c r="A174" s="295"/>
      <c r="B174" s="811"/>
      <c r="C174" s="812"/>
      <c r="D174" s="812"/>
      <c r="E174" s="812"/>
      <c r="F174" s="812"/>
      <c r="G174" s="812"/>
      <c r="H174" s="812"/>
      <c r="I174" s="812"/>
      <c r="J174" s="812"/>
      <c r="K174" s="812"/>
      <c r="L174" s="812"/>
      <c r="M174" s="812"/>
      <c r="N174" s="813"/>
      <c r="O174" s="1023"/>
      <c r="P174" s="814"/>
      <c r="Q174" s="814"/>
      <c r="R174" s="814"/>
      <c r="S174" s="893"/>
      <c r="T174" s="894"/>
      <c r="U174" s="894"/>
      <c r="V174" s="894"/>
      <c r="W174" s="895"/>
      <c r="X174" s="430"/>
      <c r="Y174" s="255">
        <f>IF(AB174="да",S173,0)</f>
        <v>0</v>
      </c>
      <c r="Z174" s="244">
        <f>IF(AB174="нет",0,100)</f>
        <v>0</v>
      </c>
      <c r="AA174" s="258">
        <f>IF(AB174="нет",0,60)</f>
        <v>0</v>
      </c>
      <c r="AB174" s="309" t="str">
        <f>'общие сведения'!K19</f>
        <v>нет</v>
      </c>
      <c r="AC174" s="334" t="b">
        <f>OR(S173=0,$S$173="-")</f>
        <v>1</v>
      </c>
      <c r="AH174" s="363"/>
      <c r="AI174" s="12" t="s">
        <v>5</v>
      </c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</row>
    <row r="175" spans="1:45" ht="11.25" customHeight="1" hidden="1">
      <c r="A175" s="239"/>
      <c r="B175" s="190"/>
      <c r="C175" s="190"/>
      <c r="D175" s="190"/>
      <c r="E175" s="190"/>
      <c r="F175" s="190"/>
      <c r="G175" s="235"/>
      <c r="H175" s="235"/>
      <c r="I175" s="235"/>
      <c r="J175" s="235"/>
      <c r="K175" s="235"/>
      <c r="L175" s="185"/>
      <c r="M175" s="185"/>
      <c r="N175" s="185"/>
      <c r="O175" s="185"/>
      <c r="P175" s="185"/>
      <c r="Q175" s="185"/>
      <c r="R175" s="185"/>
      <c r="S175" s="186"/>
      <c r="T175" s="186"/>
      <c r="U175" s="186"/>
      <c r="V175" s="186"/>
      <c r="W175" s="186"/>
      <c r="X175" s="430"/>
      <c r="AD175" s="180"/>
      <c r="AG175" s="12"/>
      <c r="AH175" s="363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</row>
    <row r="176" spans="1:34" ht="12.75">
      <c r="A176" s="160"/>
      <c r="B176" s="271"/>
      <c r="C176" s="271"/>
      <c r="D176" s="271"/>
      <c r="E176" s="271"/>
      <c r="F176" s="271"/>
      <c r="G176" s="271"/>
      <c r="H176" s="271"/>
      <c r="I176" s="271"/>
      <c r="J176" s="271"/>
      <c r="K176" s="271"/>
      <c r="L176" s="271"/>
      <c r="M176" s="271"/>
      <c r="N176" s="271"/>
      <c r="O176" s="271"/>
      <c r="P176" s="271"/>
      <c r="Q176" s="271"/>
      <c r="R176" s="271"/>
      <c r="S176" s="271"/>
      <c r="T176" s="271"/>
      <c r="U176" s="271"/>
      <c r="V176" s="271"/>
      <c r="W176" s="271"/>
      <c r="X176" s="430"/>
      <c r="AA176" s="242" t="s">
        <v>284</v>
      </c>
      <c r="AB176" s="242" t="s">
        <v>208</v>
      </c>
      <c r="AC176" s="272" t="s">
        <v>283</v>
      </c>
      <c r="AD176" s="180"/>
      <c r="AE176" s="307" t="s">
        <v>285</v>
      </c>
      <c r="AH176" s="363"/>
    </row>
    <row r="177" spans="1:45" ht="32.25" customHeight="1">
      <c r="A177" s="609" t="s">
        <v>269</v>
      </c>
      <c r="B177" s="942" t="s">
        <v>684</v>
      </c>
      <c r="C177" s="942"/>
      <c r="D177" s="942"/>
      <c r="E177" s="942"/>
      <c r="F177" s="942"/>
      <c r="G177" s="942"/>
      <c r="H177" s="942"/>
      <c r="I177" s="942"/>
      <c r="J177" s="942"/>
      <c r="K177" s="942"/>
      <c r="L177" s="942"/>
      <c r="M177" s="942"/>
      <c r="N177" s="942"/>
      <c r="O177" s="942"/>
      <c r="P177" s="942"/>
      <c r="Q177" s="942"/>
      <c r="R177" s="942"/>
      <c r="S177" s="942"/>
      <c r="T177" s="942"/>
      <c r="U177" s="942"/>
      <c r="V177" s="942"/>
      <c r="W177" s="942"/>
      <c r="X177" s="430"/>
      <c r="Y177" s="281" t="str">
        <f>A177</f>
        <v>2. </v>
      </c>
      <c r="Z177" s="259" t="s">
        <v>292</v>
      </c>
      <c r="AA177" s="256">
        <f>SUM(Y178:Y268)</f>
        <v>0</v>
      </c>
      <c r="AB177" s="257">
        <f>SUM(Z178:Z268)</f>
        <v>370</v>
      </c>
      <c r="AC177" s="308">
        <f>SUM(AA178:AA268)</f>
        <v>0</v>
      </c>
      <c r="AD177" s="180"/>
      <c r="AE177" s="307" t="b">
        <f>итого_2&gt;=AC177</f>
        <v>1</v>
      </c>
      <c r="AH177" s="363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</row>
    <row r="178" spans="1:45" ht="13.5">
      <c r="A178" s="1033" t="s">
        <v>201</v>
      </c>
      <c r="B178" s="1033"/>
      <c r="C178" s="1033"/>
      <c r="D178" s="1033"/>
      <c r="E178" s="1033"/>
      <c r="F178" s="1033"/>
      <c r="G178" s="1033"/>
      <c r="H178" s="1033"/>
      <c r="I178" s="1033"/>
      <c r="J178" s="1033"/>
      <c r="K178" s="1033"/>
      <c r="L178" s="1033"/>
      <c r="M178" s="1033"/>
      <c r="N178" s="1033"/>
      <c r="O178" s="1033"/>
      <c r="P178" s="1033"/>
      <c r="Q178" s="1033"/>
      <c r="R178" s="1033"/>
      <c r="S178" s="1033"/>
      <c r="T178" s="1033"/>
      <c r="U178" s="1033"/>
      <c r="V178" s="1033"/>
      <c r="W178" s="1033"/>
      <c r="X178" s="430"/>
      <c r="AD178" s="180"/>
      <c r="AH178" s="363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</row>
    <row r="179" spans="1:45" ht="12.75">
      <c r="A179" s="195" t="s">
        <v>202</v>
      </c>
      <c r="B179" s="1073" t="s">
        <v>316</v>
      </c>
      <c r="C179" s="1073"/>
      <c r="D179" s="1073"/>
      <c r="E179" s="1073"/>
      <c r="F179" s="1073"/>
      <c r="G179" s="1073"/>
      <c r="H179" s="1073"/>
      <c r="I179" s="1073"/>
      <c r="J179" s="1073"/>
      <c r="K179" s="1073"/>
      <c r="L179" s="1073"/>
      <c r="M179" s="1073"/>
      <c r="N179" s="1073"/>
      <c r="O179" s="1073"/>
      <c r="P179" s="1073"/>
      <c r="Q179" s="1073"/>
      <c r="R179" s="1073"/>
      <c r="S179" s="1073"/>
      <c r="T179" s="1073"/>
      <c r="U179" s="1073"/>
      <c r="V179" s="1073"/>
      <c r="W179" s="1073"/>
      <c r="X179" s="430"/>
      <c r="AH179" s="363"/>
      <c r="AM179" s="12"/>
      <c r="AN179" s="12"/>
      <c r="AO179" s="12"/>
      <c r="AP179" s="12"/>
      <c r="AQ179" s="12"/>
      <c r="AR179" s="12"/>
      <c r="AS179" s="12"/>
    </row>
    <row r="180" spans="1:45" ht="6" customHeight="1">
      <c r="A180" s="249"/>
      <c r="B180" s="1073"/>
      <c r="C180" s="1073"/>
      <c r="D180" s="1073"/>
      <c r="E180" s="1073"/>
      <c r="F180" s="1073"/>
      <c r="G180" s="1073"/>
      <c r="H180" s="1073"/>
      <c r="I180" s="1073"/>
      <c r="J180" s="1073"/>
      <c r="K180" s="1073"/>
      <c r="L180" s="1073"/>
      <c r="M180" s="1073"/>
      <c r="N180" s="1073"/>
      <c r="O180" s="1073"/>
      <c r="P180" s="1073"/>
      <c r="Q180" s="1073"/>
      <c r="R180" s="1073"/>
      <c r="S180" s="1073"/>
      <c r="T180" s="1073"/>
      <c r="U180" s="1073"/>
      <c r="V180" s="1073"/>
      <c r="W180" s="1073"/>
      <c r="X180" s="430"/>
      <c r="AH180" s="363"/>
      <c r="AM180" s="12"/>
      <c r="AN180" s="12"/>
      <c r="AO180" s="12"/>
      <c r="AP180" s="12"/>
      <c r="AQ180" s="12"/>
      <c r="AR180" s="12"/>
      <c r="AS180" s="12"/>
    </row>
    <row r="181" spans="1:45" ht="12.75">
      <c r="A181" s="249"/>
      <c r="B181" s="1073"/>
      <c r="C181" s="1073"/>
      <c r="D181" s="1073"/>
      <c r="E181" s="1073"/>
      <c r="F181" s="1073"/>
      <c r="G181" s="1073"/>
      <c r="H181" s="1073"/>
      <c r="I181" s="1073"/>
      <c r="J181" s="1073"/>
      <c r="K181" s="1073"/>
      <c r="L181" s="1073"/>
      <c r="M181" s="1073"/>
      <c r="N181" s="1073"/>
      <c r="O181" s="1073"/>
      <c r="P181" s="1073"/>
      <c r="Q181" s="1073"/>
      <c r="R181" s="1073"/>
      <c r="S181" s="1073"/>
      <c r="T181" s="1073"/>
      <c r="U181" s="1073"/>
      <c r="V181" s="1073"/>
      <c r="W181" s="1073"/>
      <c r="X181" s="430"/>
      <c r="Z181" s="12"/>
      <c r="AH181" s="363"/>
      <c r="AN181" s="12"/>
      <c r="AO181" s="12"/>
      <c r="AP181" s="12"/>
      <c r="AQ181" s="12"/>
      <c r="AR181" s="12"/>
      <c r="AS181" s="12"/>
    </row>
    <row r="182" spans="1:45" ht="12.75">
      <c r="A182" s="195" t="s">
        <v>202</v>
      </c>
      <c r="B182" s="1073" t="s">
        <v>315</v>
      </c>
      <c r="C182" s="1073"/>
      <c r="D182" s="1073"/>
      <c r="E182" s="1073"/>
      <c r="F182" s="1073"/>
      <c r="G182" s="1073"/>
      <c r="H182" s="1073"/>
      <c r="I182" s="1073"/>
      <c r="J182" s="1073"/>
      <c r="K182" s="1073"/>
      <c r="L182" s="1073"/>
      <c r="M182" s="1073"/>
      <c r="N182" s="1073"/>
      <c r="O182" s="1073"/>
      <c r="P182" s="1073"/>
      <c r="Q182" s="1073"/>
      <c r="R182" s="1073"/>
      <c r="S182" s="1073"/>
      <c r="T182" s="1073"/>
      <c r="U182" s="1073"/>
      <c r="V182" s="1073"/>
      <c r="W182" s="1073"/>
      <c r="X182" s="430"/>
      <c r="AH182" s="363"/>
      <c r="AN182" s="12"/>
      <c r="AO182" s="12"/>
      <c r="AP182" s="12"/>
      <c r="AQ182" s="12"/>
      <c r="AR182" s="12"/>
      <c r="AS182" s="12"/>
    </row>
    <row r="183" spans="2:45" ht="12.75">
      <c r="B183" s="1073"/>
      <c r="C183" s="1073"/>
      <c r="D183" s="1073"/>
      <c r="E183" s="1073"/>
      <c r="F183" s="1073"/>
      <c r="G183" s="1073"/>
      <c r="H183" s="1073"/>
      <c r="I183" s="1073"/>
      <c r="J183" s="1073"/>
      <c r="K183" s="1073"/>
      <c r="L183" s="1073"/>
      <c r="M183" s="1073"/>
      <c r="N183" s="1073"/>
      <c r="O183" s="1073"/>
      <c r="P183" s="1073"/>
      <c r="Q183" s="1073"/>
      <c r="R183" s="1073"/>
      <c r="S183" s="1073"/>
      <c r="T183" s="1073"/>
      <c r="U183" s="1073"/>
      <c r="V183" s="1073"/>
      <c r="W183" s="1073"/>
      <c r="X183" s="430"/>
      <c r="AH183" s="363"/>
      <c r="AM183" s="12"/>
      <c r="AN183" s="12"/>
      <c r="AO183" s="12"/>
      <c r="AP183" s="12"/>
      <c r="AQ183" s="12"/>
      <c r="AR183" s="12"/>
      <c r="AS183" s="12"/>
    </row>
    <row r="184" spans="2:45" ht="12.75">
      <c r="B184" s="1073"/>
      <c r="C184" s="1073"/>
      <c r="D184" s="1073"/>
      <c r="E184" s="1073"/>
      <c r="F184" s="1073"/>
      <c r="G184" s="1073"/>
      <c r="H184" s="1073"/>
      <c r="I184" s="1073"/>
      <c r="J184" s="1073"/>
      <c r="K184" s="1073"/>
      <c r="L184" s="1073"/>
      <c r="M184" s="1073"/>
      <c r="N184" s="1073"/>
      <c r="O184" s="1073"/>
      <c r="P184" s="1073"/>
      <c r="Q184" s="1073"/>
      <c r="R184" s="1073"/>
      <c r="S184" s="1073"/>
      <c r="T184" s="1073"/>
      <c r="U184" s="1073"/>
      <c r="V184" s="1073"/>
      <c r="W184" s="1073"/>
      <c r="X184" s="430"/>
      <c r="AH184" s="363"/>
      <c r="AM184" s="12"/>
      <c r="AN184" s="12"/>
      <c r="AO184" s="12"/>
      <c r="AP184" s="12"/>
      <c r="AQ184" s="12"/>
      <c r="AR184" s="12"/>
      <c r="AS184" s="12"/>
    </row>
    <row r="185" spans="2:34" ht="12.75" customHeight="1">
      <c r="B185" s="1073"/>
      <c r="C185" s="1073"/>
      <c r="D185" s="1073"/>
      <c r="E185" s="1073"/>
      <c r="F185" s="1073"/>
      <c r="G185" s="1073"/>
      <c r="H185" s="1073"/>
      <c r="I185" s="1073"/>
      <c r="J185" s="1073"/>
      <c r="K185" s="1073"/>
      <c r="L185" s="1073"/>
      <c r="M185" s="1073"/>
      <c r="N185" s="1073"/>
      <c r="O185" s="1073"/>
      <c r="P185" s="1073"/>
      <c r="Q185" s="1073"/>
      <c r="R185" s="1073"/>
      <c r="S185" s="1073"/>
      <c r="T185" s="1073"/>
      <c r="U185" s="1073"/>
      <c r="V185" s="1073"/>
      <c r="W185" s="1073"/>
      <c r="X185" s="430"/>
      <c r="AH185" s="363"/>
    </row>
    <row r="186" spans="1:34" ht="13.5">
      <c r="A186" s="858" t="s">
        <v>203</v>
      </c>
      <c r="B186" s="748" t="s">
        <v>204</v>
      </c>
      <c r="C186" s="749"/>
      <c r="D186" s="749"/>
      <c r="E186" s="749"/>
      <c r="F186" s="749"/>
      <c r="G186" s="838"/>
      <c r="H186" s="752" t="s">
        <v>205</v>
      </c>
      <c r="I186" s="753"/>
      <c r="J186" s="753"/>
      <c r="K186" s="753"/>
      <c r="L186" s="753"/>
      <c r="M186" s="753"/>
      <c r="N186" s="753"/>
      <c r="O186" s="753"/>
      <c r="P186" s="753"/>
      <c r="Q186" s="753"/>
      <c r="R186" s="753"/>
      <c r="S186" s="753"/>
      <c r="T186" s="753"/>
      <c r="U186" s="753"/>
      <c r="V186" s="753"/>
      <c r="W186" s="754"/>
      <c r="X186" s="363"/>
      <c r="AH186" s="363"/>
    </row>
    <row r="187" spans="1:34" ht="12.75">
      <c r="A187" s="859"/>
      <c r="B187" s="750"/>
      <c r="C187" s="751"/>
      <c r="D187" s="751"/>
      <c r="E187" s="751"/>
      <c r="F187" s="751"/>
      <c r="G187" s="839"/>
      <c r="H187" s="755" t="s">
        <v>206</v>
      </c>
      <c r="I187" s="756"/>
      <c r="J187" s="756"/>
      <c r="K187" s="756"/>
      <c r="L187" s="756"/>
      <c r="M187" s="756"/>
      <c r="N187" s="756"/>
      <c r="O187" s="756"/>
      <c r="P187" s="756"/>
      <c r="Q187" s="756"/>
      <c r="R187" s="756"/>
      <c r="S187" s="756"/>
      <c r="T187" s="756"/>
      <c r="U187" s="756"/>
      <c r="V187" s="756"/>
      <c r="W187" s="757"/>
      <c r="X187" s="363"/>
      <c r="AH187" s="363"/>
    </row>
    <row r="188" spans="1:34" ht="12.75">
      <c r="A188" s="860"/>
      <c r="B188" s="840"/>
      <c r="C188" s="841"/>
      <c r="D188" s="841"/>
      <c r="E188" s="841"/>
      <c r="F188" s="841"/>
      <c r="G188" s="842"/>
      <c r="H188" s="758">
        <v>0</v>
      </c>
      <c r="I188" s="759"/>
      <c r="J188" s="759"/>
      <c r="K188" s="760"/>
      <c r="L188" s="758" t="s">
        <v>270</v>
      </c>
      <c r="M188" s="759"/>
      <c r="N188" s="759"/>
      <c r="O188" s="759"/>
      <c r="P188" s="760"/>
      <c r="Q188" s="758">
        <v>30</v>
      </c>
      <c r="R188" s="759"/>
      <c r="S188" s="759"/>
      <c r="T188" s="759"/>
      <c r="U188" s="759"/>
      <c r="V188" s="759"/>
      <c r="W188" s="760"/>
      <c r="X188" s="363"/>
      <c r="AH188" s="363"/>
    </row>
    <row r="189" spans="1:34" ht="12.75">
      <c r="A189" s="786" t="s">
        <v>432</v>
      </c>
      <c r="B189" s="789" t="s">
        <v>728</v>
      </c>
      <c r="C189" s="790"/>
      <c r="D189" s="790"/>
      <c r="E189" s="790"/>
      <c r="F189" s="790"/>
      <c r="G189" s="791"/>
      <c r="H189" s="896" t="s">
        <v>696</v>
      </c>
      <c r="I189" s="896"/>
      <c r="J189" s="896"/>
      <c r="K189" s="896"/>
      <c r="L189" s="896" t="s">
        <v>697</v>
      </c>
      <c r="M189" s="896"/>
      <c r="N189" s="896"/>
      <c r="O189" s="896"/>
      <c r="P189" s="896"/>
      <c r="Q189" s="881" t="s">
        <v>729</v>
      </c>
      <c r="R189" s="882"/>
      <c r="S189" s="882"/>
      <c r="T189" s="882"/>
      <c r="U189" s="882"/>
      <c r="V189" s="882"/>
      <c r="W189" s="883"/>
      <c r="X189" s="363"/>
      <c r="AH189" s="363"/>
    </row>
    <row r="190" spans="1:34" ht="12.75">
      <c r="A190" s="787"/>
      <c r="B190" s="792"/>
      <c r="C190" s="793"/>
      <c r="D190" s="793"/>
      <c r="E190" s="793"/>
      <c r="F190" s="793"/>
      <c r="G190" s="794"/>
      <c r="H190" s="896"/>
      <c r="I190" s="896"/>
      <c r="J190" s="896"/>
      <c r="K190" s="896"/>
      <c r="L190" s="896"/>
      <c r="M190" s="896"/>
      <c r="N190" s="896"/>
      <c r="O190" s="896"/>
      <c r="P190" s="896"/>
      <c r="Q190" s="884"/>
      <c r="R190" s="885"/>
      <c r="S190" s="885"/>
      <c r="T190" s="885"/>
      <c r="U190" s="885"/>
      <c r="V190" s="885"/>
      <c r="W190" s="886"/>
      <c r="X190" s="363"/>
      <c r="AH190" s="363"/>
    </row>
    <row r="191" spans="1:34" ht="12.75">
      <c r="A191" s="787"/>
      <c r="B191" s="792"/>
      <c r="C191" s="793"/>
      <c r="D191" s="793"/>
      <c r="E191" s="793"/>
      <c r="F191" s="793"/>
      <c r="G191" s="794"/>
      <c r="H191" s="896"/>
      <c r="I191" s="896"/>
      <c r="J191" s="896"/>
      <c r="K191" s="896"/>
      <c r="L191" s="896"/>
      <c r="M191" s="896"/>
      <c r="N191" s="896"/>
      <c r="O191" s="896"/>
      <c r="P191" s="896"/>
      <c r="Q191" s="884"/>
      <c r="R191" s="885"/>
      <c r="S191" s="885"/>
      <c r="T191" s="885"/>
      <c r="U191" s="885"/>
      <c r="V191" s="885"/>
      <c r="W191" s="886"/>
      <c r="X191" s="363"/>
      <c r="AH191" s="363"/>
    </row>
    <row r="192" spans="1:34" ht="51.75" customHeight="1">
      <c r="A192" s="787"/>
      <c r="B192" s="792"/>
      <c r="C192" s="793"/>
      <c r="D192" s="793"/>
      <c r="E192" s="793"/>
      <c r="F192" s="793"/>
      <c r="G192" s="794"/>
      <c r="H192" s="896"/>
      <c r="I192" s="896"/>
      <c r="J192" s="896"/>
      <c r="K192" s="896"/>
      <c r="L192" s="896"/>
      <c r="M192" s="896"/>
      <c r="N192" s="896"/>
      <c r="O192" s="896"/>
      <c r="P192" s="896"/>
      <c r="Q192" s="887"/>
      <c r="R192" s="888"/>
      <c r="S192" s="888"/>
      <c r="T192" s="888"/>
      <c r="U192" s="888"/>
      <c r="V192" s="888"/>
      <c r="W192" s="889"/>
      <c r="X192" s="363"/>
      <c r="Y192" s="12"/>
      <c r="Z192" s="234"/>
      <c r="AH192" s="363"/>
    </row>
    <row r="193" spans="1:34" ht="12.75">
      <c r="A193" s="787"/>
      <c r="B193" s="792"/>
      <c r="C193" s="793"/>
      <c r="D193" s="793"/>
      <c r="E193" s="793"/>
      <c r="F193" s="793"/>
      <c r="G193" s="794"/>
      <c r="H193" s="814">
        <f>IF(Y194=0,IF(FIO="","",0),"")</f>
      </c>
      <c r="I193" s="814"/>
      <c r="J193" s="814"/>
      <c r="K193" s="814"/>
      <c r="L193" s="785"/>
      <c r="M193" s="785"/>
      <c r="N193" s="785"/>
      <c r="O193" s="785"/>
      <c r="P193" s="785"/>
      <c r="Q193" s="890"/>
      <c r="R193" s="891"/>
      <c r="S193" s="891"/>
      <c r="T193" s="891"/>
      <c r="U193" s="891"/>
      <c r="V193" s="891"/>
      <c r="W193" s="892"/>
      <c r="X193" s="363"/>
      <c r="Z193" s="242" t="s">
        <v>208</v>
      </c>
      <c r="AH193" s="363"/>
    </row>
    <row r="194" spans="1:34" ht="12.75">
      <c r="A194" s="788"/>
      <c r="B194" s="833"/>
      <c r="C194" s="834"/>
      <c r="D194" s="834"/>
      <c r="E194" s="834"/>
      <c r="F194" s="834"/>
      <c r="G194" s="835"/>
      <c r="H194" s="814"/>
      <c r="I194" s="814"/>
      <c r="J194" s="814"/>
      <c r="K194" s="814"/>
      <c r="L194" s="785"/>
      <c r="M194" s="785"/>
      <c r="N194" s="785"/>
      <c r="O194" s="785"/>
      <c r="P194" s="785"/>
      <c r="Q194" s="893"/>
      <c r="R194" s="894"/>
      <c r="S194" s="894"/>
      <c r="T194" s="894"/>
      <c r="U194" s="894"/>
      <c r="V194" s="894"/>
      <c r="W194" s="895"/>
      <c r="X194" s="363"/>
      <c r="Y194" s="255">
        <f>MAX(L193:W194)</f>
        <v>0</v>
      </c>
      <c r="Z194" s="244">
        <v>30</v>
      </c>
      <c r="AH194" s="363"/>
    </row>
    <row r="195" spans="1:34" ht="12.75">
      <c r="A195" s="786" t="s">
        <v>433</v>
      </c>
      <c r="B195" s="789" t="s">
        <v>730</v>
      </c>
      <c r="C195" s="790"/>
      <c r="D195" s="790"/>
      <c r="E195" s="790"/>
      <c r="F195" s="790"/>
      <c r="G195" s="791"/>
      <c r="H195" s="850" t="s">
        <v>733</v>
      </c>
      <c r="I195" s="850"/>
      <c r="J195" s="850"/>
      <c r="K195" s="850"/>
      <c r="L195" s="850" t="s">
        <v>731</v>
      </c>
      <c r="M195" s="850"/>
      <c r="N195" s="850"/>
      <c r="O195" s="850"/>
      <c r="P195" s="850"/>
      <c r="Q195" s="764" t="s">
        <v>732</v>
      </c>
      <c r="R195" s="765"/>
      <c r="S195" s="765"/>
      <c r="T195" s="765"/>
      <c r="U195" s="765"/>
      <c r="V195" s="765"/>
      <c r="W195" s="766"/>
      <c r="X195" s="363"/>
      <c r="AH195" s="363"/>
    </row>
    <row r="196" spans="1:34" ht="12.75">
      <c r="A196" s="787"/>
      <c r="B196" s="792"/>
      <c r="C196" s="793"/>
      <c r="D196" s="793"/>
      <c r="E196" s="793"/>
      <c r="F196" s="793"/>
      <c r="G196" s="794"/>
      <c r="H196" s="850"/>
      <c r="I196" s="850"/>
      <c r="J196" s="850"/>
      <c r="K196" s="850"/>
      <c r="L196" s="850"/>
      <c r="M196" s="850"/>
      <c r="N196" s="850"/>
      <c r="O196" s="850"/>
      <c r="P196" s="850"/>
      <c r="Q196" s="767"/>
      <c r="R196" s="768"/>
      <c r="S196" s="768"/>
      <c r="T196" s="768"/>
      <c r="U196" s="768"/>
      <c r="V196" s="768"/>
      <c r="W196" s="769"/>
      <c r="X196" s="363"/>
      <c r="AH196" s="363"/>
    </row>
    <row r="197" spans="1:34" ht="3" customHeight="1">
      <c r="A197" s="787"/>
      <c r="B197" s="792"/>
      <c r="C197" s="793"/>
      <c r="D197" s="793"/>
      <c r="E197" s="793"/>
      <c r="F197" s="793"/>
      <c r="G197" s="794"/>
      <c r="H197" s="850"/>
      <c r="I197" s="850"/>
      <c r="J197" s="850"/>
      <c r="K197" s="850"/>
      <c r="L197" s="850"/>
      <c r="M197" s="850"/>
      <c r="N197" s="850"/>
      <c r="O197" s="850"/>
      <c r="P197" s="850"/>
      <c r="Q197" s="767"/>
      <c r="R197" s="768"/>
      <c r="S197" s="768"/>
      <c r="T197" s="768"/>
      <c r="U197" s="768"/>
      <c r="V197" s="768"/>
      <c r="W197" s="769"/>
      <c r="X197" s="363"/>
      <c r="AH197" s="363"/>
    </row>
    <row r="198" spans="1:34" ht="12.75">
      <c r="A198" s="787"/>
      <c r="B198" s="792"/>
      <c r="C198" s="793"/>
      <c r="D198" s="793"/>
      <c r="E198" s="793"/>
      <c r="F198" s="793"/>
      <c r="G198" s="794"/>
      <c r="H198" s="850"/>
      <c r="I198" s="850"/>
      <c r="J198" s="850"/>
      <c r="K198" s="850"/>
      <c r="L198" s="850"/>
      <c r="M198" s="850"/>
      <c r="N198" s="850"/>
      <c r="O198" s="850"/>
      <c r="P198" s="850"/>
      <c r="Q198" s="770"/>
      <c r="R198" s="771"/>
      <c r="S198" s="771"/>
      <c r="T198" s="771"/>
      <c r="U198" s="771"/>
      <c r="V198" s="771"/>
      <c r="W198" s="772"/>
      <c r="X198" s="363"/>
      <c r="Y198" s="12"/>
      <c r="Z198" s="234"/>
      <c r="AH198" s="363"/>
    </row>
    <row r="199" spans="1:34" ht="12.75">
      <c r="A199" s="787"/>
      <c r="B199" s="792"/>
      <c r="C199" s="793"/>
      <c r="D199" s="793"/>
      <c r="E199" s="793"/>
      <c r="F199" s="793"/>
      <c r="G199" s="794"/>
      <c r="H199" s="814">
        <f>IF(Y200=0,IF(FIO="","",0),"")</f>
      </c>
      <c r="I199" s="814"/>
      <c r="J199" s="814"/>
      <c r="K199" s="814"/>
      <c r="L199" s="785"/>
      <c r="M199" s="785"/>
      <c r="N199" s="785"/>
      <c r="O199" s="785"/>
      <c r="P199" s="785"/>
      <c r="Q199" s="890"/>
      <c r="R199" s="891"/>
      <c r="S199" s="891"/>
      <c r="T199" s="891"/>
      <c r="U199" s="891"/>
      <c r="V199" s="891"/>
      <c r="W199" s="892"/>
      <c r="X199" s="363"/>
      <c r="Z199" s="242" t="s">
        <v>208</v>
      </c>
      <c r="AH199" s="363"/>
    </row>
    <row r="200" spans="1:34" ht="12.75">
      <c r="A200" s="788"/>
      <c r="B200" s="833"/>
      <c r="C200" s="834"/>
      <c r="D200" s="834"/>
      <c r="E200" s="834"/>
      <c r="F200" s="834"/>
      <c r="G200" s="835"/>
      <c r="H200" s="814"/>
      <c r="I200" s="814"/>
      <c r="J200" s="814"/>
      <c r="K200" s="814"/>
      <c r="L200" s="785"/>
      <c r="M200" s="785"/>
      <c r="N200" s="785"/>
      <c r="O200" s="785"/>
      <c r="P200" s="785"/>
      <c r="Q200" s="893"/>
      <c r="R200" s="894"/>
      <c r="S200" s="894"/>
      <c r="T200" s="894"/>
      <c r="U200" s="894"/>
      <c r="V200" s="894"/>
      <c r="W200" s="895"/>
      <c r="X200" s="363"/>
      <c r="Y200" s="255">
        <f>MAX(L199:W200)</f>
        <v>0</v>
      </c>
      <c r="Z200" s="244">
        <v>30</v>
      </c>
      <c r="AH200" s="363"/>
    </row>
    <row r="201" spans="1:34" ht="12.75">
      <c r="A201" s="786" t="s">
        <v>434</v>
      </c>
      <c r="B201" s="789" t="s">
        <v>734</v>
      </c>
      <c r="C201" s="790"/>
      <c r="D201" s="790"/>
      <c r="E201" s="790"/>
      <c r="F201" s="790"/>
      <c r="G201" s="791"/>
      <c r="H201" s="850" t="s">
        <v>689</v>
      </c>
      <c r="I201" s="850"/>
      <c r="J201" s="850"/>
      <c r="K201" s="850"/>
      <c r="L201" s="850" t="s">
        <v>690</v>
      </c>
      <c r="M201" s="850"/>
      <c r="N201" s="850"/>
      <c r="O201" s="850"/>
      <c r="P201" s="850"/>
      <c r="Q201" s="764" t="s">
        <v>691</v>
      </c>
      <c r="R201" s="765"/>
      <c r="S201" s="765"/>
      <c r="T201" s="765"/>
      <c r="U201" s="765"/>
      <c r="V201" s="765"/>
      <c r="W201" s="766"/>
      <c r="X201" s="363"/>
      <c r="AH201" s="363"/>
    </row>
    <row r="202" spans="1:34" ht="12.75">
      <c r="A202" s="787"/>
      <c r="B202" s="792"/>
      <c r="C202" s="793"/>
      <c r="D202" s="793"/>
      <c r="E202" s="793"/>
      <c r="F202" s="793"/>
      <c r="G202" s="794"/>
      <c r="H202" s="850"/>
      <c r="I202" s="850"/>
      <c r="J202" s="850"/>
      <c r="K202" s="850"/>
      <c r="L202" s="850"/>
      <c r="M202" s="850"/>
      <c r="N202" s="850"/>
      <c r="O202" s="850"/>
      <c r="P202" s="850"/>
      <c r="Q202" s="767"/>
      <c r="R202" s="768"/>
      <c r="S202" s="768"/>
      <c r="T202" s="768"/>
      <c r="U202" s="768"/>
      <c r="V202" s="768"/>
      <c r="W202" s="769"/>
      <c r="X202" s="363"/>
      <c r="AH202" s="363"/>
    </row>
    <row r="203" spans="1:34" ht="12.75">
      <c r="A203" s="787"/>
      <c r="B203" s="792"/>
      <c r="C203" s="793"/>
      <c r="D203" s="793"/>
      <c r="E203" s="793"/>
      <c r="F203" s="793"/>
      <c r="G203" s="794"/>
      <c r="H203" s="850"/>
      <c r="I203" s="850"/>
      <c r="J203" s="850"/>
      <c r="K203" s="850"/>
      <c r="L203" s="850"/>
      <c r="M203" s="850"/>
      <c r="N203" s="850"/>
      <c r="O203" s="850"/>
      <c r="P203" s="850"/>
      <c r="Q203" s="767"/>
      <c r="R203" s="768"/>
      <c r="S203" s="768"/>
      <c r="T203" s="768"/>
      <c r="U203" s="768"/>
      <c r="V203" s="768"/>
      <c r="W203" s="769"/>
      <c r="X203" s="363"/>
      <c r="AH203" s="363"/>
    </row>
    <row r="204" spans="1:34" ht="5.25" customHeight="1">
      <c r="A204" s="787"/>
      <c r="B204" s="792"/>
      <c r="C204" s="793"/>
      <c r="D204" s="793"/>
      <c r="E204" s="793"/>
      <c r="F204" s="793"/>
      <c r="G204" s="794"/>
      <c r="H204" s="850"/>
      <c r="I204" s="850"/>
      <c r="J204" s="850"/>
      <c r="K204" s="850"/>
      <c r="L204" s="850"/>
      <c r="M204" s="850"/>
      <c r="N204" s="850"/>
      <c r="O204" s="850"/>
      <c r="P204" s="850"/>
      <c r="Q204" s="770"/>
      <c r="R204" s="771"/>
      <c r="S204" s="771"/>
      <c r="T204" s="771"/>
      <c r="U204" s="771"/>
      <c r="V204" s="771"/>
      <c r="W204" s="772"/>
      <c r="X204" s="363"/>
      <c r="Y204" s="12"/>
      <c r="Z204" s="234"/>
      <c r="AH204" s="363"/>
    </row>
    <row r="205" spans="1:34" ht="12.75">
      <c r="A205" s="787"/>
      <c r="B205" s="792"/>
      <c r="C205" s="793"/>
      <c r="D205" s="793"/>
      <c r="E205" s="793"/>
      <c r="F205" s="793"/>
      <c r="G205" s="794"/>
      <c r="H205" s="814">
        <f>IF(Y206=0,IF(FIO="","",0),"")</f>
      </c>
      <c r="I205" s="814"/>
      <c r="J205" s="814"/>
      <c r="K205" s="814"/>
      <c r="L205" s="785"/>
      <c r="M205" s="785"/>
      <c r="N205" s="785"/>
      <c r="O205" s="785"/>
      <c r="P205" s="785"/>
      <c r="Q205" s="890"/>
      <c r="R205" s="891"/>
      <c r="S205" s="891"/>
      <c r="T205" s="891"/>
      <c r="U205" s="891"/>
      <c r="V205" s="891"/>
      <c r="W205" s="892"/>
      <c r="X205" s="363"/>
      <c r="Z205" s="242" t="s">
        <v>208</v>
      </c>
      <c r="AH205" s="363"/>
    </row>
    <row r="206" spans="1:34" ht="12.75">
      <c r="A206" s="788"/>
      <c r="B206" s="833"/>
      <c r="C206" s="834"/>
      <c r="D206" s="834"/>
      <c r="E206" s="834"/>
      <c r="F206" s="834"/>
      <c r="G206" s="835"/>
      <c r="H206" s="814"/>
      <c r="I206" s="814"/>
      <c r="J206" s="814"/>
      <c r="K206" s="814"/>
      <c r="L206" s="785"/>
      <c r="M206" s="785"/>
      <c r="N206" s="785"/>
      <c r="O206" s="785"/>
      <c r="P206" s="785"/>
      <c r="Q206" s="893"/>
      <c r="R206" s="894"/>
      <c r="S206" s="894"/>
      <c r="T206" s="894"/>
      <c r="U206" s="894"/>
      <c r="V206" s="894"/>
      <c r="W206" s="895"/>
      <c r="X206" s="363"/>
      <c r="Y206" s="255">
        <f>MAX(L205:W206)</f>
        <v>0</v>
      </c>
      <c r="Z206" s="244">
        <v>30</v>
      </c>
      <c r="AH206" s="363"/>
    </row>
    <row r="207" spans="1:34" ht="13.5">
      <c r="A207" s="1079" t="s">
        <v>203</v>
      </c>
      <c r="B207" s="748" t="s">
        <v>204</v>
      </c>
      <c r="C207" s="749"/>
      <c r="D207" s="749"/>
      <c r="E207" s="838"/>
      <c r="F207" s="752" t="s">
        <v>205</v>
      </c>
      <c r="G207" s="753"/>
      <c r="H207" s="753"/>
      <c r="I207" s="753"/>
      <c r="J207" s="753"/>
      <c r="K207" s="753"/>
      <c r="L207" s="753"/>
      <c r="M207" s="753"/>
      <c r="N207" s="753"/>
      <c r="O207" s="753"/>
      <c r="P207" s="753"/>
      <c r="Q207" s="753"/>
      <c r="R207" s="753"/>
      <c r="S207" s="753"/>
      <c r="T207" s="753"/>
      <c r="U207" s="753"/>
      <c r="V207" s="753"/>
      <c r="W207" s="754"/>
      <c r="X207" s="430"/>
      <c r="AE207" s="179"/>
      <c r="AF207" s="164"/>
      <c r="AH207" s="363"/>
    </row>
    <row r="208" spans="1:34" ht="14.25" customHeight="1">
      <c r="A208" s="1080"/>
      <c r="B208" s="750"/>
      <c r="C208" s="751"/>
      <c r="D208" s="751"/>
      <c r="E208" s="839"/>
      <c r="F208" s="755" t="s">
        <v>210</v>
      </c>
      <c r="G208" s="756"/>
      <c r="H208" s="756"/>
      <c r="I208" s="756"/>
      <c r="J208" s="756"/>
      <c r="K208" s="756"/>
      <c r="L208" s="756"/>
      <c r="M208" s="756"/>
      <c r="N208" s="756"/>
      <c r="O208" s="756"/>
      <c r="P208" s="756"/>
      <c r="Q208" s="756"/>
      <c r="R208" s="756"/>
      <c r="S208" s="756"/>
      <c r="T208" s="756"/>
      <c r="U208" s="756"/>
      <c r="V208" s="756"/>
      <c r="W208" s="757"/>
      <c r="X208" s="430"/>
      <c r="AE208" s="179"/>
      <c r="AF208" s="164"/>
      <c r="AH208" s="363"/>
    </row>
    <row r="209" spans="1:34" ht="14.25" customHeight="1">
      <c r="A209" s="1081"/>
      <c r="B209" s="840"/>
      <c r="C209" s="841"/>
      <c r="D209" s="841"/>
      <c r="E209" s="842"/>
      <c r="F209" s="758">
        <v>0</v>
      </c>
      <c r="G209" s="760"/>
      <c r="H209" s="758">
        <v>10</v>
      </c>
      <c r="I209" s="759"/>
      <c r="J209" s="760"/>
      <c r="K209" s="966" t="s">
        <v>270</v>
      </c>
      <c r="L209" s="967"/>
      <c r="M209" s="968"/>
      <c r="N209" s="966" t="s">
        <v>212</v>
      </c>
      <c r="O209" s="967"/>
      <c r="P209" s="968"/>
      <c r="Q209" s="966" t="s">
        <v>271</v>
      </c>
      <c r="R209" s="967"/>
      <c r="S209" s="968"/>
      <c r="T209" s="758" t="s">
        <v>271</v>
      </c>
      <c r="U209" s="759"/>
      <c r="V209" s="759"/>
      <c r="W209" s="760"/>
      <c r="X209" s="430"/>
      <c r="AE209" s="179"/>
      <c r="AF209" s="164"/>
      <c r="AH209" s="363"/>
    </row>
    <row r="210" spans="1:34" ht="12.75">
      <c r="A210" s="786" t="s">
        <v>695</v>
      </c>
      <c r="B210" s="789" t="s">
        <v>735</v>
      </c>
      <c r="C210" s="790"/>
      <c r="D210" s="790"/>
      <c r="E210" s="791"/>
      <c r="F210" s="764" t="s">
        <v>291</v>
      </c>
      <c r="G210" s="766"/>
      <c r="H210" s="764" t="s">
        <v>428</v>
      </c>
      <c r="I210" s="765"/>
      <c r="J210" s="766"/>
      <c r="K210" s="764" t="s">
        <v>424</v>
      </c>
      <c r="L210" s="765"/>
      <c r="M210" s="766"/>
      <c r="N210" s="764" t="s">
        <v>431</v>
      </c>
      <c r="O210" s="765"/>
      <c r="P210" s="766"/>
      <c r="Q210" s="764" t="s">
        <v>430</v>
      </c>
      <c r="R210" s="765"/>
      <c r="S210" s="766"/>
      <c r="T210" s="764" t="s">
        <v>429</v>
      </c>
      <c r="U210" s="765"/>
      <c r="V210" s="765"/>
      <c r="W210" s="766"/>
      <c r="X210" s="430"/>
      <c r="AE210" s="179"/>
      <c r="AF210" s="164"/>
      <c r="AH210" s="363"/>
    </row>
    <row r="211" spans="1:34" ht="12.75">
      <c r="A211" s="787"/>
      <c r="B211" s="792"/>
      <c r="C211" s="793"/>
      <c r="D211" s="793"/>
      <c r="E211" s="794"/>
      <c r="F211" s="767"/>
      <c r="G211" s="769"/>
      <c r="H211" s="767"/>
      <c r="I211" s="768"/>
      <c r="J211" s="769"/>
      <c r="K211" s="767"/>
      <c r="L211" s="768"/>
      <c r="M211" s="769"/>
      <c r="N211" s="767"/>
      <c r="O211" s="768"/>
      <c r="P211" s="769"/>
      <c r="Q211" s="767"/>
      <c r="R211" s="768"/>
      <c r="S211" s="769"/>
      <c r="T211" s="767"/>
      <c r="U211" s="768"/>
      <c r="V211" s="768"/>
      <c r="W211" s="769"/>
      <c r="X211" s="430"/>
      <c r="AE211" s="179"/>
      <c r="AF211" s="164"/>
      <c r="AH211" s="363"/>
    </row>
    <row r="212" spans="1:34" ht="12.75">
      <c r="A212" s="787"/>
      <c r="B212" s="792"/>
      <c r="C212" s="793"/>
      <c r="D212" s="793"/>
      <c r="E212" s="794"/>
      <c r="F212" s="767"/>
      <c r="G212" s="769"/>
      <c r="H212" s="767"/>
      <c r="I212" s="768"/>
      <c r="J212" s="769"/>
      <c r="K212" s="767"/>
      <c r="L212" s="768"/>
      <c r="M212" s="769"/>
      <c r="N212" s="767"/>
      <c r="O212" s="768"/>
      <c r="P212" s="769"/>
      <c r="Q212" s="767"/>
      <c r="R212" s="768"/>
      <c r="S212" s="769"/>
      <c r="T212" s="767"/>
      <c r="U212" s="768"/>
      <c r="V212" s="768"/>
      <c r="W212" s="769"/>
      <c r="X212" s="430"/>
      <c r="AE212" s="179"/>
      <c r="AF212" s="164"/>
      <c r="AH212" s="363"/>
    </row>
    <row r="213" spans="1:34" ht="12.75">
      <c r="A213" s="787"/>
      <c r="B213" s="792"/>
      <c r="C213" s="793"/>
      <c r="D213" s="793"/>
      <c r="E213" s="794"/>
      <c r="F213" s="767"/>
      <c r="G213" s="769"/>
      <c r="H213" s="945" t="s">
        <v>487</v>
      </c>
      <c r="I213" s="946"/>
      <c r="J213" s="947"/>
      <c r="K213" s="945" t="s">
        <v>423</v>
      </c>
      <c r="L213" s="946"/>
      <c r="M213" s="947"/>
      <c r="N213" s="945" t="s">
        <v>289</v>
      </c>
      <c r="O213" s="946"/>
      <c r="P213" s="947"/>
      <c r="Q213" s="945" t="s">
        <v>290</v>
      </c>
      <c r="R213" s="946"/>
      <c r="S213" s="947"/>
      <c r="T213" s="945" t="s">
        <v>488</v>
      </c>
      <c r="U213" s="946"/>
      <c r="V213" s="946"/>
      <c r="W213" s="947"/>
      <c r="X213" s="430"/>
      <c r="AB213" s="262"/>
      <c r="AE213" s="276"/>
      <c r="AF213" s="277"/>
      <c r="AH213" s="363"/>
    </row>
    <row r="214" spans="1:34" ht="12.75">
      <c r="A214" s="787"/>
      <c r="B214" s="792"/>
      <c r="C214" s="793"/>
      <c r="D214" s="793"/>
      <c r="E214" s="794"/>
      <c r="F214" s="767"/>
      <c r="G214" s="769"/>
      <c r="H214" s="945"/>
      <c r="I214" s="946"/>
      <c r="J214" s="947"/>
      <c r="K214" s="945"/>
      <c r="L214" s="946"/>
      <c r="M214" s="947"/>
      <c r="N214" s="945"/>
      <c r="O214" s="946"/>
      <c r="P214" s="947"/>
      <c r="Q214" s="945"/>
      <c r="R214" s="946"/>
      <c r="S214" s="947"/>
      <c r="T214" s="945"/>
      <c r="U214" s="946"/>
      <c r="V214" s="946"/>
      <c r="W214" s="947"/>
      <c r="X214" s="430"/>
      <c r="Z214" s="263"/>
      <c r="AE214" s="179"/>
      <c r="AF214" s="164"/>
      <c r="AH214" s="363"/>
    </row>
    <row r="215" spans="1:34" ht="23.25" customHeight="1">
      <c r="A215" s="787"/>
      <c r="B215" s="792"/>
      <c r="C215" s="793"/>
      <c r="D215" s="793"/>
      <c r="E215" s="794"/>
      <c r="F215" s="767"/>
      <c r="G215" s="769"/>
      <c r="H215" s="945"/>
      <c r="I215" s="946"/>
      <c r="J215" s="947"/>
      <c r="K215" s="945"/>
      <c r="L215" s="946"/>
      <c r="M215" s="947"/>
      <c r="N215" s="945"/>
      <c r="O215" s="946"/>
      <c r="P215" s="947"/>
      <c r="Q215" s="945"/>
      <c r="R215" s="946"/>
      <c r="S215" s="947"/>
      <c r="T215" s="945"/>
      <c r="U215" s="946"/>
      <c r="V215" s="946"/>
      <c r="W215" s="947"/>
      <c r="X215" s="430"/>
      <c r="Z215" s="263"/>
      <c r="AE215" s="179"/>
      <c r="AF215" s="164"/>
      <c r="AH215" s="363"/>
    </row>
    <row r="216" spans="1:34" ht="12.75">
      <c r="A216" s="787"/>
      <c r="B216" s="928" t="s">
        <v>288</v>
      </c>
      <c r="C216" s="929"/>
      <c r="D216" s="929"/>
      <c r="E216" s="930"/>
      <c r="F216" s="767"/>
      <c r="G216" s="769"/>
      <c r="H216" s="945"/>
      <c r="I216" s="946"/>
      <c r="J216" s="947"/>
      <c r="K216" s="945"/>
      <c r="L216" s="946"/>
      <c r="M216" s="947"/>
      <c r="N216" s="945"/>
      <c r="O216" s="946"/>
      <c r="P216" s="947"/>
      <c r="Q216" s="945"/>
      <c r="R216" s="946"/>
      <c r="S216" s="947"/>
      <c r="T216" s="945"/>
      <c r="U216" s="946"/>
      <c r="V216" s="946"/>
      <c r="W216" s="947"/>
      <c r="X216" s="430"/>
      <c r="Z216" s="263"/>
      <c r="AE216" s="179"/>
      <c r="AF216" s="164"/>
      <c r="AH216" s="363"/>
    </row>
    <row r="217" spans="1:34" ht="42.75" customHeight="1">
      <c r="A217" s="787"/>
      <c r="B217" s="1086" t="s">
        <v>538</v>
      </c>
      <c r="C217" s="1087"/>
      <c r="D217" s="1087"/>
      <c r="E217" s="1088"/>
      <c r="F217" s="767"/>
      <c r="G217" s="769"/>
      <c r="H217" s="870"/>
      <c r="I217" s="871"/>
      <c r="J217" s="872"/>
      <c r="K217" s="870" t="s">
        <v>215</v>
      </c>
      <c r="L217" s="871"/>
      <c r="M217" s="872"/>
      <c r="N217" s="870" t="s">
        <v>215</v>
      </c>
      <c r="O217" s="871"/>
      <c r="P217" s="872"/>
      <c r="Q217" s="870" t="s">
        <v>215</v>
      </c>
      <c r="R217" s="871"/>
      <c r="S217" s="872"/>
      <c r="T217" s="870" t="s">
        <v>422</v>
      </c>
      <c r="U217" s="871"/>
      <c r="V217" s="871"/>
      <c r="W217" s="872"/>
      <c r="X217" s="430"/>
      <c r="Z217" s="263"/>
      <c r="AE217" s="179"/>
      <c r="AF217" s="164"/>
      <c r="AH217" s="363"/>
    </row>
    <row r="218" spans="1:34" ht="14.25" customHeight="1">
      <c r="A218" s="787"/>
      <c r="B218" s="1086"/>
      <c r="C218" s="1087"/>
      <c r="D218" s="1087"/>
      <c r="E218" s="1088"/>
      <c r="F218" s="767"/>
      <c r="G218" s="769"/>
      <c r="H218" s="870"/>
      <c r="I218" s="871"/>
      <c r="J218" s="872"/>
      <c r="K218" s="870"/>
      <c r="L218" s="871"/>
      <c r="M218" s="872"/>
      <c r="N218" s="870"/>
      <c r="O218" s="871"/>
      <c r="P218" s="872"/>
      <c r="Q218" s="870"/>
      <c r="R218" s="871"/>
      <c r="S218" s="872"/>
      <c r="T218" s="870"/>
      <c r="U218" s="871"/>
      <c r="V218" s="871"/>
      <c r="W218" s="872"/>
      <c r="X218" s="430"/>
      <c r="Z218" s="263"/>
      <c r="AE218" s="179"/>
      <c r="AF218" s="164"/>
      <c r="AH218" s="363"/>
    </row>
    <row r="219" spans="1:34" ht="12.75" customHeight="1">
      <c r="A219" s="787"/>
      <c r="B219" s="1086"/>
      <c r="C219" s="1087"/>
      <c r="D219" s="1087"/>
      <c r="E219" s="1088"/>
      <c r="F219" s="770"/>
      <c r="G219" s="772"/>
      <c r="H219" s="873"/>
      <c r="I219" s="874"/>
      <c r="J219" s="875"/>
      <c r="K219" s="873"/>
      <c r="L219" s="874"/>
      <c r="M219" s="875"/>
      <c r="N219" s="873"/>
      <c r="O219" s="874"/>
      <c r="P219" s="875"/>
      <c r="Q219" s="873"/>
      <c r="R219" s="874"/>
      <c r="S219" s="875"/>
      <c r="T219" s="873"/>
      <c r="U219" s="874"/>
      <c r="V219" s="874"/>
      <c r="W219" s="875"/>
      <c r="X219" s="430"/>
      <c r="AE219" s="179"/>
      <c r="AF219" s="164"/>
      <c r="AH219" s="363"/>
    </row>
    <row r="220" spans="1:34" ht="25.5" customHeight="1">
      <c r="A220" s="787"/>
      <c r="B220" s="1086"/>
      <c r="C220" s="1087"/>
      <c r="D220" s="1087"/>
      <c r="E220" s="1088"/>
      <c r="F220" s="814">
        <f>IF(Y221=0,IF(FIO="","",0),"")</f>
      </c>
      <c r="G220" s="814"/>
      <c r="H220" s="785"/>
      <c r="I220" s="785"/>
      <c r="J220" s="785"/>
      <c r="K220" s="785"/>
      <c r="L220" s="785"/>
      <c r="M220" s="785"/>
      <c r="N220" s="785"/>
      <c r="O220" s="785"/>
      <c r="P220" s="785"/>
      <c r="Q220" s="785"/>
      <c r="R220" s="785"/>
      <c r="S220" s="785"/>
      <c r="T220" s="785"/>
      <c r="U220" s="785"/>
      <c r="V220" s="785"/>
      <c r="W220" s="785"/>
      <c r="X220" s="430"/>
      <c r="Z220" s="242" t="s">
        <v>208</v>
      </c>
      <c r="AA220" s="243" t="s">
        <v>283</v>
      </c>
      <c r="AE220" s="278" t="s">
        <v>3</v>
      </c>
      <c r="AF220" s="279" t="s">
        <v>2</v>
      </c>
      <c r="AH220" s="363"/>
    </row>
    <row r="221" spans="1:34" ht="13.5" customHeight="1">
      <c r="A221" s="788"/>
      <c r="B221" s="1089"/>
      <c r="C221" s="1090"/>
      <c r="D221" s="1090"/>
      <c r="E221" s="1091"/>
      <c r="F221" s="814"/>
      <c r="G221" s="814"/>
      <c r="H221" s="785"/>
      <c r="I221" s="785"/>
      <c r="J221" s="785"/>
      <c r="K221" s="785"/>
      <c r="L221" s="785"/>
      <c r="M221" s="785"/>
      <c r="N221" s="785"/>
      <c r="O221" s="785"/>
      <c r="P221" s="785"/>
      <c r="Q221" s="785"/>
      <c r="R221" s="785"/>
      <c r="S221" s="785"/>
      <c r="T221" s="785"/>
      <c r="U221" s="785"/>
      <c r="V221" s="785"/>
      <c r="W221" s="785"/>
      <c r="X221" s="430"/>
      <c r="Y221" s="255">
        <f>SUM(H220:W221)</f>
        <v>0</v>
      </c>
      <c r="Z221" s="244">
        <v>130</v>
      </c>
      <c r="AA221" s="258">
        <f>IF(z_kateg="высшая",AE221,AF221)</f>
        <v>0</v>
      </c>
      <c r="AE221" s="274"/>
      <c r="AF221" s="275"/>
      <c r="AH221" s="363"/>
    </row>
    <row r="222" spans="1:45" ht="21.75" customHeight="1">
      <c r="A222" s="344"/>
      <c r="B222" s="261"/>
      <c r="C222" s="261"/>
      <c r="D222" s="261"/>
      <c r="E222" s="260"/>
      <c r="F222" s="260"/>
      <c r="G222" s="260"/>
      <c r="H222" s="260"/>
      <c r="I222" s="260"/>
      <c r="J222" s="260"/>
      <c r="K222" s="260"/>
      <c r="T222" s="260"/>
      <c r="U222" s="260"/>
      <c r="V222" s="260"/>
      <c r="W222" s="260"/>
      <c r="X222" s="430"/>
      <c r="AH222" s="363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</row>
    <row r="223" spans="1:45" ht="15" customHeight="1">
      <c r="A223" s="984" t="s">
        <v>209</v>
      </c>
      <c r="B223" s="1060" t="s">
        <v>714</v>
      </c>
      <c r="C223" s="1060"/>
      <c r="D223" s="1060"/>
      <c r="E223" s="1060"/>
      <c r="F223" s="1060"/>
      <c r="G223" s="1060"/>
      <c r="H223" s="1060"/>
      <c r="I223" s="1060"/>
      <c r="J223" s="1060"/>
      <c r="K223" s="1060"/>
      <c r="L223" s="1060"/>
      <c r="M223" s="1060"/>
      <c r="N223" s="1060"/>
      <c r="O223" s="1060"/>
      <c r="P223" s="1060"/>
      <c r="Q223" s="1060"/>
      <c r="R223" s="1060"/>
      <c r="S223" s="1060"/>
      <c r="T223" s="1060"/>
      <c r="U223" s="1060"/>
      <c r="V223" s="1060"/>
      <c r="W223" s="1060"/>
      <c r="X223" s="430"/>
      <c r="AD223" s="180"/>
      <c r="AG223" s="12"/>
      <c r="AH223" s="363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</row>
    <row r="224" spans="1:45" ht="6.75" customHeight="1">
      <c r="A224" s="985"/>
      <c r="B224" s="1060"/>
      <c r="C224" s="1060"/>
      <c r="D224" s="1060"/>
      <c r="E224" s="1060"/>
      <c r="F224" s="1060"/>
      <c r="G224" s="1060"/>
      <c r="H224" s="1060"/>
      <c r="I224" s="1060"/>
      <c r="J224" s="1060"/>
      <c r="K224" s="1060"/>
      <c r="L224" s="1060"/>
      <c r="M224" s="1060"/>
      <c r="N224" s="1060"/>
      <c r="O224" s="1060"/>
      <c r="P224" s="1060"/>
      <c r="Q224" s="1060"/>
      <c r="R224" s="1060"/>
      <c r="S224" s="1060"/>
      <c r="T224" s="1060"/>
      <c r="U224" s="1060"/>
      <c r="V224" s="1060"/>
      <c r="W224" s="1060"/>
      <c r="X224" s="430"/>
      <c r="AD224" s="180"/>
      <c r="AG224" s="12"/>
      <c r="AH224" s="363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</row>
    <row r="225" spans="1:45" ht="2.25" customHeight="1" hidden="1">
      <c r="A225" s="985"/>
      <c r="B225" s="1060"/>
      <c r="C225" s="1060"/>
      <c r="D225" s="1060"/>
      <c r="E225" s="1060"/>
      <c r="F225" s="1060"/>
      <c r="G225" s="1060"/>
      <c r="H225" s="1060"/>
      <c r="I225" s="1060"/>
      <c r="J225" s="1060"/>
      <c r="K225" s="1060"/>
      <c r="L225" s="1060"/>
      <c r="M225" s="1060"/>
      <c r="N225" s="1060"/>
      <c r="O225" s="1060"/>
      <c r="P225" s="1060"/>
      <c r="Q225" s="1060"/>
      <c r="R225" s="1060"/>
      <c r="S225" s="1060"/>
      <c r="T225" s="1060"/>
      <c r="U225" s="1060"/>
      <c r="V225" s="1060"/>
      <c r="W225" s="1060"/>
      <c r="X225" s="430"/>
      <c r="AD225" s="180"/>
      <c r="AG225" s="12"/>
      <c r="AH225" s="363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</row>
    <row r="226" spans="1:45" ht="12.75" customHeight="1">
      <c r="A226" s="985"/>
      <c r="B226" s="854" t="s">
        <v>715</v>
      </c>
      <c r="C226" s="854"/>
      <c r="D226" s="854"/>
      <c r="E226" s="854"/>
      <c r="F226" s="854"/>
      <c r="G226" s="854"/>
      <c r="H226" s="854"/>
      <c r="I226" s="854"/>
      <c r="J226" s="854"/>
      <c r="K226" s="854"/>
      <c r="L226" s="854"/>
      <c r="M226" s="854"/>
      <c r="N226" s="854"/>
      <c r="O226" s="854"/>
      <c r="P226" s="854"/>
      <c r="Q226" s="854"/>
      <c r="R226" s="854"/>
      <c r="S226" s="854"/>
      <c r="T226" s="854"/>
      <c r="U226" s="854"/>
      <c r="V226" s="854"/>
      <c r="W226" s="854"/>
      <c r="X226" s="430"/>
      <c r="AD226" s="180"/>
      <c r="AG226" s="12"/>
      <c r="AH226" s="363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</row>
    <row r="227" spans="1:45" ht="13.5" customHeight="1">
      <c r="A227" s="985"/>
      <c r="B227" s="854"/>
      <c r="C227" s="854"/>
      <c r="D227" s="854"/>
      <c r="E227" s="854"/>
      <c r="F227" s="854"/>
      <c r="G227" s="854"/>
      <c r="H227" s="854"/>
      <c r="I227" s="854"/>
      <c r="J227" s="854"/>
      <c r="K227" s="854"/>
      <c r="L227" s="854"/>
      <c r="M227" s="854"/>
      <c r="N227" s="854"/>
      <c r="O227" s="854"/>
      <c r="P227" s="854"/>
      <c r="Q227" s="854"/>
      <c r="R227" s="854"/>
      <c r="S227" s="854"/>
      <c r="T227" s="854"/>
      <c r="U227" s="854"/>
      <c r="V227" s="854"/>
      <c r="W227" s="854"/>
      <c r="X227" s="430"/>
      <c r="AD227" s="180"/>
      <c r="AG227" s="12"/>
      <c r="AH227" s="363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</row>
    <row r="228" spans="1:45" ht="13.5" customHeight="1">
      <c r="A228" s="985"/>
      <c r="B228" s="854"/>
      <c r="C228" s="854"/>
      <c r="D228" s="854"/>
      <c r="E228" s="854"/>
      <c r="F228" s="854"/>
      <c r="G228" s="854"/>
      <c r="H228" s="854"/>
      <c r="I228" s="854"/>
      <c r="J228" s="854"/>
      <c r="K228" s="854"/>
      <c r="L228" s="854"/>
      <c r="M228" s="854"/>
      <c r="N228" s="854"/>
      <c r="O228" s="854"/>
      <c r="P228" s="854"/>
      <c r="Q228" s="854"/>
      <c r="R228" s="854"/>
      <c r="S228" s="854"/>
      <c r="T228" s="854"/>
      <c r="U228" s="854"/>
      <c r="V228" s="854"/>
      <c r="W228" s="854"/>
      <c r="X228" s="430"/>
      <c r="AD228" s="180"/>
      <c r="AG228" s="12"/>
      <c r="AH228" s="363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</row>
    <row r="229" spans="1:45" ht="13.5" customHeight="1">
      <c r="A229" s="985"/>
      <c r="B229" s="854"/>
      <c r="C229" s="854"/>
      <c r="D229" s="854"/>
      <c r="E229" s="854"/>
      <c r="F229" s="854"/>
      <c r="G229" s="854"/>
      <c r="H229" s="854"/>
      <c r="I229" s="854"/>
      <c r="J229" s="854"/>
      <c r="K229" s="854"/>
      <c r="L229" s="854"/>
      <c r="M229" s="854"/>
      <c r="N229" s="854"/>
      <c r="O229" s="854"/>
      <c r="P229" s="854"/>
      <c r="Q229" s="854"/>
      <c r="R229" s="854"/>
      <c r="S229" s="854"/>
      <c r="T229" s="854"/>
      <c r="U229" s="854"/>
      <c r="V229" s="854"/>
      <c r="W229" s="854"/>
      <c r="X229" s="430"/>
      <c r="AD229" s="180"/>
      <c r="AG229" s="12"/>
      <c r="AH229" s="363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</row>
    <row r="230" spans="1:45" ht="12.75" customHeight="1">
      <c r="A230" s="985"/>
      <c r="B230" s="854"/>
      <c r="C230" s="854"/>
      <c r="D230" s="854"/>
      <c r="E230" s="854"/>
      <c r="F230" s="854"/>
      <c r="G230" s="854"/>
      <c r="H230" s="854"/>
      <c r="I230" s="854"/>
      <c r="J230" s="854"/>
      <c r="K230" s="854"/>
      <c r="L230" s="854"/>
      <c r="M230" s="854"/>
      <c r="N230" s="854"/>
      <c r="O230" s="854"/>
      <c r="P230" s="854"/>
      <c r="Q230" s="854"/>
      <c r="R230" s="854"/>
      <c r="S230" s="854"/>
      <c r="T230" s="854"/>
      <c r="U230" s="854"/>
      <c r="V230" s="854"/>
      <c r="W230" s="854"/>
      <c r="X230" s="430"/>
      <c r="AD230" s="180"/>
      <c r="AG230" s="12"/>
      <c r="AH230" s="363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</row>
    <row r="231" spans="1:45" ht="14.25" customHeight="1">
      <c r="A231" s="985"/>
      <c r="B231" s="854" t="s">
        <v>716</v>
      </c>
      <c r="C231" s="854"/>
      <c r="D231" s="854"/>
      <c r="E231" s="854"/>
      <c r="F231" s="854"/>
      <c r="G231" s="854"/>
      <c r="H231" s="854"/>
      <c r="I231" s="854"/>
      <c r="J231" s="854"/>
      <c r="K231" s="854"/>
      <c r="L231" s="854"/>
      <c r="M231" s="854"/>
      <c r="N231" s="854"/>
      <c r="O231" s="854"/>
      <c r="P231" s="854"/>
      <c r="Q231" s="854"/>
      <c r="R231" s="854"/>
      <c r="S231" s="854"/>
      <c r="T231" s="854"/>
      <c r="U231" s="854"/>
      <c r="V231" s="854"/>
      <c r="W231" s="854"/>
      <c r="X231" s="430"/>
      <c r="AD231" s="180"/>
      <c r="AG231" s="12"/>
      <c r="AH231" s="363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</row>
    <row r="232" spans="1:45" ht="14.25" customHeight="1">
      <c r="A232" s="985"/>
      <c r="B232" s="854"/>
      <c r="C232" s="854"/>
      <c r="D232" s="854"/>
      <c r="E232" s="854"/>
      <c r="F232" s="854"/>
      <c r="G232" s="854"/>
      <c r="H232" s="854"/>
      <c r="I232" s="854"/>
      <c r="J232" s="854"/>
      <c r="K232" s="854"/>
      <c r="L232" s="854"/>
      <c r="M232" s="854"/>
      <c r="N232" s="854"/>
      <c r="O232" s="854"/>
      <c r="P232" s="854"/>
      <c r="Q232" s="854"/>
      <c r="R232" s="854"/>
      <c r="S232" s="854"/>
      <c r="T232" s="854"/>
      <c r="U232" s="854"/>
      <c r="V232" s="854"/>
      <c r="W232" s="854"/>
      <c r="X232" s="430"/>
      <c r="AD232" s="180"/>
      <c r="AG232" s="12"/>
      <c r="AH232" s="363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</row>
    <row r="233" spans="1:45" ht="14.25" customHeight="1">
      <c r="A233" s="985"/>
      <c r="B233" s="854"/>
      <c r="C233" s="854"/>
      <c r="D233" s="854"/>
      <c r="E233" s="854"/>
      <c r="F233" s="854"/>
      <c r="G233" s="854"/>
      <c r="H233" s="854"/>
      <c r="I233" s="854"/>
      <c r="J233" s="854"/>
      <c r="K233" s="854"/>
      <c r="L233" s="854"/>
      <c r="M233" s="854"/>
      <c r="N233" s="854"/>
      <c r="O233" s="854"/>
      <c r="P233" s="854"/>
      <c r="Q233" s="854"/>
      <c r="R233" s="854"/>
      <c r="S233" s="854"/>
      <c r="T233" s="854"/>
      <c r="U233" s="854"/>
      <c r="V233" s="854"/>
      <c r="W233" s="854"/>
      <c r="X233" s="430"/>
      <c r="AD233" s="180"/>
      <c r="AG233" s="12"/>
      <c r="AH233" s="363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</row>
    <row r="234" spans="1:34" ht="13.5">
      <c r="A234" s="858" t="s">
        <v>203</v>
      </c>
      <c r="B234" s="748" t="s">
        <v>204</v>
      </c>
      <c r="C234" s="749"/>
      <c r="D234" s="749"/>
      <c r="E234" s="749"/>
      <c r="F234" s="749"/>
      <c r="G234" s="749"/>
      <c r="H234" s="749"/>
      <c r="I234" s="749"/>
      <c r="J234" s="838"/>
      <c r="K234" s="752" t="s">
        <v>205</v>
      </c>
      <c r="L234" s="753"/>
      <c r="M234" s="753"/>
      <c r="N234" s="753"/>
      <c r="O234" s="753"/>
      <c r="P234" s="753"/>
      <c r="Q234" s="753"/>
      <c r="R234" s="753"/>
      <c r="S234" s="753"/>
      <c r="T234" s="753"/>
      <c r="U234" s="753"/>
      <c r="V234" s="753"/>
      <c r="W234" s="754"/>
      <c r="X234" s="363"/>
      <c r="AH234" s="363"/>
    </row>
    <row r="235" spans="1:34" ht="12.75">
      <c r="A235" s="859"/>
      <c r="B235" s="750"/>
      <c r="C235" s="751"/>
      <c r="D235" s="751"/>
      <c r="E235" s="751"/>
      <c r="F235" s="751"/>
      <c r="G235" s="751"/>
      <c r="H235" s="751"/>
      <c r="I235" s="751"/>
      <c r="J235" s="839"/>
      <c r="K235" s="755" t="s">
        <v>206</v>
      </c>
      <c r="L235" s="756"/>
      <c r="M235" s="756"/>
      <c r="N235" s="756"/>
      <c r="O235" s="756"/>
      <c r="P235" s="756"/>
      <c r="Q235" s="756"/>
      <c r="R235" s="756"/>
      <c r="S235" s="756"/>
      <c r="T235" s="756"/>
      <c r="U235" s="756"/>
      <c r="V235" s="756"/>
      <c r="W235" s="757"/>
      <c r="X235" s="363"/>
      <c r="AH235" s="363"/>
    </row>
    <row r="236" spans="1:34" ht="12.75">
      <c r="A236" s="860"/>
      <c r="B236" s="840"/>
      <c r="C236" s="841"/>
      <c r="D236" s="841"/>
      <c r="E236" s="841"/>
      <c r="F236" s="841"/>
      <c r="G236" s="841"/>
      <c r="H236" s="841"/>
      <c r="I236" s="841"/>
      <c r="J236" s="842"/>
      <c r="K236" s="758">
        <v>0</v>
      </c>
      <c r="L236" s="759"/>
      <c r="M236" s="759"/>
      <c r="N236" s="760"/>
      <c r="O236" s="758" t="s">
        <v>270</v>
      </c>
      <c r="P236" s="759"/>
      <c r="Q236" s="759"/>
      <c r="R236" s="759"/>
      <c r="S236" s="760"/>
      <c r="T236" s="758">
        <v>30</v>
      </c>
      <c r="U236" s="759"/>
      <c r="V236" s="759"/>
      <c r="W236" s="760"/>
      <c r="X236" s="363"/>
      <c r="AH236" s="363"/>
    </row>
    <row r="237" spans="1:34" ht="12.75" customHeight="1">
      <c r="A237" s="786" t="s">
        <v>688</v>
      </c>
      <c r="B237" s="789" t="s">
        <v>742</v>
      </c>
      <c r="C237" s="790"/>
      <c r="D237" s="790"/>
      <c r="E237" s="790"/>
      <c r="F237" s="790"/>
      <c r="G237" s="790"/>
      <c r="H237" s="790"/>
      <c r="I237" s="790"/>
      <c r="J237" s="791"/>
      <c r="K237" s="850" t="s">
        <v>736</v>
      </c>
      <c r="L237" s="850"/>
      <c r="M237" s="850"/>
      <c r="N237" s="850"/>
      <c r="O237" s="850" t="s">
        <v>737</v>
      </c>
      <c r="P237" s="850"/>
      <c r="Q237" s="850"/>
      <c r="R237" s="850"/>
      <c r="S237" s="850"/>
      <c r="T237" s="764" t="s">
        <v>738</v>
      </c>
      <c r="U237" s="765"/>
      <c r="V237" s="765"/>
      <c r="W237" s="766"/>
      <c r="X237" s="363"/>
      <c r="AH237" s="363"/>
    </row>
    <row r="238" spans="1:34" ht="12.75" customHeight="1">
      <c r="A238" s="787"/>
      <c r="B238" s="792"/>
      <c r="C238" s="793"/>
      <c r="D238" s="793"/>
      <c r="E238" s="793"/>
      <c r="F238" s="793"/>
      <c r="G238" s="793"/>
      <c r="H238" s="793"/>
      <c r="I238" s="793"/>
      <c r="J238" s="794"/>
      <c r="K238" s="850"/>
      <c r="L238" s="850"/>
      <c r="M238" s="850"/>
      <c r="N238" s="850"/>
      <c r="O238" s="850"/>
      <c r="P238" s="850"/>
      <c r="Q238" s="850"/>
      <c r="R238" s="850"/>
      <c r="S238" s="850"/>
      <c r="T238" s="767"/>
      <c r="U238" s="768"/>
      <c r="V238" s="768"/>
      <c r="W238" s="769"/>
      <c r="X238" s="363"/>
      <c r="AH238" s="363"/>
    </row>
    <row r="239" spans="1:34" ht="12.75" customHeight="1">
      <c r="A239" s="787"/>
      <c r="B239" s="792"/>
      <c r="C239" s="793"/>
      <c r="D239" s="793"/>
      <c r="E239" s="793"/>
      <c r="F239" s="793"/>
      <c r="G239" s="793"/>
      <c r="H239" s="793"/>
      <c r="I239" s="793"/>
      <c r="J239" s="794"/>
      <c r="K239" s="850"/>
      <c r="L239" s="850"/>
      <c r="M239" s="850"/>
      <c r="N239" s="850"/>
      <c r="O239" s="850"/>
      <c r="P239" s="850"/>
      <c r="Q239" s="850"/>
      <c r="R239" s="850"/>
      <c r="S239" s="850"/>
      <c r="T239" s="767"/>
      <c r="U239" s="768"/>
      <c r="V239" s="768"/>
      <c r="W239" s="769"/>
      <c r="X239" s="363"/>
      <c r="AH239" s="363"/>
    </row>
    <row r="240" spans="1:34" ht="2.25" customHeight="1">
      <c r="A240" s="787"/>
      <c r="B240" s="792"/>
      <c r="C240" s="793"/>
      <c r="D240" s="793"/>
      <c r="E240" s="793"/>
      <c r="F240" s="793"/>
      <c r="G240" s="793"/>
      <c r="H240" s="793"/>
      <c r="I240" s="793"/>
      <c r="J240" s="794"/>
      <c r="K240" s="850"/>
      <c r="L240" s="850"/>
      <c r="M240" s="850"/>
      <c r="N240" s="850"/>
      <c r="O240" s="850"/>
      <c r="P240" s="850"/>
      <c r="Q240" s="850"/>
      <c r="R240" s="850"/>
      <c r="S240" s="850"/>
      <c r="T240" s="770"/>
      <c r="U240" s="771"/>
      <c r="V240" s="771"/>
      <c r="W240" s="772"/>
      <c r="X240" s="363"/>
      <c r="Y240" s="12"/>
      <c r="Z240" s="234"/>
      <c r="AH240" s="363"/>
    </row>
    <row r="241" spans="1:34" ht="12.75" customHeight="1">
      <c r="A241" s="787"/>
      <c r="B241" s="792"/>
      <c r="C241" s="793"/>
      <c r="D241" s="793"/>
      <c r="E241" s="793"/>
      <c r="F241" s="793"/>
      <c r="G241" s="793"/>
      <c r="H241" s="793"/>
      <c r="I241" s="793"/>
      <c r="J241" s="794"/>
      <c r="K241" s="814">
        <f>IF(Y242=0,IF(FIO="","",0),"")</f>
      </c>
      <c r="L241" s="814"/>
      <c r="M241" s="814"/>
      <c r="N241" s="814"/>
      <c r="O241" s="785"/>
      <c r="P241" s="785"/>
      <c r="Q241" s="785"/>
      <c r="R241" s="785"/>
      <c r="S241" s="785"/>
      <c r="T241" s="890"/>
      <c r="U241" s="891"/>
      <c r="V241" s="891"/>
      <c r="W241" s="892"/>
      <c r="X241" s="363"/>
      <c r="Z241" s="242" t="s">
        <v>208</v>
      </c>
      <c r="AH241" s="363"/>
    </row>
    <row r="242" spans="1:34" ht="12.75" customHeight="1">
      <c r="A242" s="788"/>
      <c r="B242" s="851" t="s">
        <v>288</v>
      </c>
      <c r="C242" s="852"/>
      <c r="D242" s="852"/>
      <c r="E242" s="852"/>
      <c r="F242" s="852"/>
      <c r="G242" s="852"/>
      <c r="H242" s="852"/>
      <c r="I242" s="852"/>
      <c r="J242" s="853"/>
      <c r="K242" s="814"/>
      <c r="L242" s="814"/>
      <c r="M242" s="814"/>
      <c r="N242" s="814"/>
      <c r="O242" s="785"/>
      <c r="P242" s="785"/>
      <c r="Q242" s="785"/>
      <c r="R242" s="785"/>
      <c r="S242" s="785"/>
      <c r="T242" s="893"/>
      <c r="U242" s="894"/>
      <c r="V242" s="894"/>
      <c r="W242" s="895"/>
      <c r="X242" s="363"/>
      <c r="Y242" s="255">
        <f>MAX(O241:W242)</f>
        <v>0</v>
      </c>
      <c r="Z242" s="244">
        <v>30</v>
      </c>
      <c r="AH242" s="363"/>
    </row>
    <row r="243" spans="1:34" ht="12.75" customHeight="1">
      <c r="A243" s="786" t="s">
        <v>692</v>
      </c>
      <c r="B243" s="789" t="s">
        <v>743</v>
      </c>
      <c r="C243" s="790"/>
      <c r="D243" s="790"/>
      <c r="E243" s="790"/>
      <c r="F243" s="790"/>
      <c r="G243" s="790"/>
      <c r="H243" s="790"/>
      <c r="I243" s="790"/>
      <c r="J243" s="791"/>
      <c r="K243" s="850" t="s">
        <v>736</v>
      </c>
      <c r="L243" s="850"/>
      <c r="M243" s="850"/>
      <c r="N243" s="850"/>
      <c r="O243" s="850" t="s">
        <v>737</v>
      </c>
      <c r="P243" s="850"/>
      <c r="Q243" s="850"/>
      <c r="R243" s="850"/>
      <c r="S243" s="850"/>
      <c r="T243" s="764" t="s">
        <v>738</v>
      </c>
      <c r="U243" s="765"/>
      <c r="V243" s="765"/>
      <c r="W243" s="766"/>
      <c r="X243" s="363"/>
      <c r="AH243" s="363"/>
    </row>
    <row r="244" spans="1:34" ht="12.75">
      <c r="A244" s="787"/>
      <c r="B244" s="792"/>
      <c r="C244" s="793"/>
      <c r="D244" s="793"/>
      <c r="E244" s="793"/>
      <c r="F244" s="793"/>
      <c r="G244" s="793"/>
      <c r="H244" s="793"/>
      <c r="I244" s="793"/>
      <c r="J244" s="794"/>
      <c r="K244" s="850"/>
      <c r="L244" s="850"/>
      <c r="M244" s="850"/>
      <c r="N244" s="850"/>
      <c r="O244" s="850"/>
      <c r="P244" s="850"/>
      <c r="Q244" s="850"/>
      <c r="R244" s="850"/>
      <c r="S244" s="850"/>
      <c r="T244" s="767"/>
      <c r="U244" s="768"/>
      <c r="V244" s="768"/>
      <c r="W244" s="769"/>
      <c r="X244" s="363"/>
      <c r="AH244" s="363"/>
    </row>
    <row r="245" spans="1:34" ht="12.75">
      <c r="A245" s="787"/>
      <c r="B245" s="792"/>
      <c r="C245" s="793"/>
      <c r="D245" s="793"/>
      <c r="E245" s="793"/>
      <c r="F245" s="793"/>
      <c r="G245" s="793"/>
      <c r="H245" s="793"/>
      <c r="I245" s="793"/>
      <c r="J245" s="794"/>
      <c r="K245" s="850"/>
      <c r="L245" s="850"/>
      <c r="M245" s="850"/>
      <c r="N245" s="850"/>
      <c r="O245" s="850"/>
      <c r="P245" s="850"/>
      <c r="Q245" s="850"/>
      <c r="R245" s="850"/>
      <c r="S245" s="850"/>
      <c r="T245" s="767"/>
      <c r="U245" s="768"/>
      <c r="V245" s="768"/>
      <c r="W245" s="769"/>
      <c r="X245" s="363"/>
      <c r="AH245" s="363"/>
    </row>
    <row r="246" spans="1:34" ht="2.25" customHeight="1">
      <c r="A246" s="787"/>
      <c r="B246" s="792"/>
      <c r="C246" s="793"/>
      <c r="D246" s="793"/>
      <c r="E246" s="793"/>
      <c r="F246" s="793"/>
      <c r="G246" s="793"/>
      <c r="H246" s="793"/>
      <c r="I246" s="793"/>
      <c r="J246" s="794"/>
      <c r="K246" s="850"/>
      <c r="L246" s="850"/>
      <c r="M246" s="850"/>
      <c r="N246" s="850"/>
      <c r="O246" s="850"/>
      <c r="P246" s="850"/>
      <c r="Q246" s="850"/>
      <c r="R246" s="850"/>
      <c r="S246" s="850"/>
      <c r="T246" s="770"/>
      <c r="U246" s="771"/>
      <c r="V246" s="771"/>
      <c r="W246" s="772"/>
      <c r="X246" s="363"/>
      <c r="Y246" s="12"/>
      <c r="Z246" s="234"/>
      <c r="AH246" s="363"/>
    </row>
    <row r="247" spans="1:34" ht="12.75">
      <c r="A247" s="787"/>
      <c r="B247" s="792"/>
      <c r="C247" s="793"/>
      <c r="D247" s="793"/>
      <c r="E247" s="793"/>
      <c r="F247" s="793"/>
      <c r="G247" s="793"/>
      <c r="H247" s="793"/>
      <c r="I247" s="793"/>
      <c r="J247" s="794"/>
      <c r="K247" s="814">
        <f>IF(Y248=0,IF(FIO="","",0),"")</f>
      </c>
      <c r="L247" s="814"/>
      <c r="M247" s="814"/>
      <c r="N247" s="814"/>
      <c r="O247" s="785"/>
      <c r="P247" s="785"/>
      <c r="Q247" s="785"/>
      <c r="R247" s="785"/>
      <c r="S247" s="785"/>
      <c r="T247" s="890"/>
      <c r="U247" s="891"/>
      <c r="V247" s="891"/>
      <c r="W247" s="892"/>
      <c r="X247" s="363"/>
      <c r="Z247" s="242" t="s">
        <v>208</v>
      </c>
      <c r="AH247" s="363"/>
    </row>
    <row r="248" spans="1:34" ht="12.75">
      <c r="A248" s="788"/>
      <c r="B248" s="833"/>
      <c r="C248" s="834"/>
      <c r="D248" s="834"/>
      <c r="E248" s="834"/>
      <c r="F248" s="834"/>
      <c r="G248" s="834"/>
      <c r="H248" s="834"/>
      <c r="I248" s="834"/>
      <c r="J248" s="835"/>
      <c r="K248" s="814"/>
      <c r="L248" s="814"/>
      <c r="M248" s="814"/>
      <c r="N248" s="814"/>
      <c r="O248" s="785"/>
      <c r="P248" s="785"/>
      <c r="Q248" s="785"/>
      <c r="R248" s="785"/>
      <c r="S248" s="785"/>
      <c r="T248" s="893"/>
      <c r="U248" s="894"/>
      <c r="V248" s="894"/>
      <c r="W248" s="895"/>
      <c r="X248" s="363"/>
      <c r="Y248" s="255">
        <f>MAX(O247:W248)</f>
        <v>0</v>
      </c>
      <c r="Z248" s="244">
        <v>30</v>
      </c>
      <c r="AH248" s="363"/>
    </row>
    <row r="249" spans="1:34" ht="15" customHeight="1">
      <c r="A249" s="786" t="s">
        <v>693</v>
      </c>
      <c r="B249" s="789" t="s">
        <v>744</v>
      </c>
      <c r="C249" s="790"/>
      <c r="D249" s="790"/>
      <c r="E249" s="790"/>
      <c r="F249" s="790"/>
      <c r="G249" s="790"/>
      <c r="H249" s="790"/>
      <c r="I249" s="790"/>
      <c r="J249" s="791"/>
      <c r="K249" s="850" t="s">
        <v>739</v>
      </c>
      <c r="L249" s="850"/>
      <c r="M249" s="850"/>
      <c r="N249" s="850"/>
      <c r="O249" s="850" t="s">
        <v>740</v>
      </c>
      <c r="P249" s="850"/>
      <c r="Q249" s="850"/>
      <c r="R249" s="850"/>
      <c r="S249" s="850"/>
      <c r="T249" s="764" t="s">
        <v>741</v>
      </c>
      <c r="U249" s="765"/>
      <c r="V249" s="765"/>
      <c r="W249" s="766"/>
      <c r="X249" s="363"/>
      <c r="AH249" s="363"/>
    </row>
    <row r="250" spans="1:34" ht="22.5" customHeight="1">
      <c r="A250" s="787"/>
      <c r="B250" s="792"/>
      <c r="C250" s="793"/>
      <c r="D250" s="793"/>
      <c r="E250" s="793"/>
      <c r="F250" s="793"/>
      <c r="G250" s="793"/>
      <c r="H250" s="793"/>
      <c r="I250" s="793"/>
      <c r="J250" s="794"/>
      <c r="K250" s="850"/>
      <c r="L250" s="850"/>
      <c r="M250" s="850"/>
      <c r="N250" s="850"/>
      <c r="O250" s="850"/>
      <c r="P250" s="850"/>
      <c r="Q250" s="850"/>
      <c r="R250" s="850"/>
      <c r="S250" s="850"/>
      <c r="T250" s="767"/>
      <c r="U250" s="768"/>
      <c r="V250" s="768"/>
      <c r="W250" s="769"/>
      <c r="X250" s="363"/>
      <c r="AH250" s="363"/>
    </row>
    <row r="251" spans="1:34" ht="23.25" customHeight="1">
      <c r="A251" s="787"/>
      <c r="B251" s="792"/>
      <c r="C251" s="793"/>
      <c r="D251" s="793"/>
      <c r="E251" s="793"/>
      <c r="F251" s="793"/>
      <c r="G251" s="793"/>
      <c r="H251" s="793"/>
      <c r="I251" s="793"/>
      <c r="J251" s="794"/>
      <c r="K251" s="850"/>
      <c r="L251" s="850"/>
      <c r="M251" s="850"/>
      <c r="N251" s="850"/>
      <c r="O251" s="850"/>
      <c r="P251" s="850"/>
      <c r="Q251" s="850"/>
      <c r="R251" s="850"/>
      <c r="S251" s="850"/>
      <c r="T251" s="767"/>
      <c r="U251" s="768"/>
      <c r="V251" s="768"/>
      <c r="W251" s="769"/>
      <c r="X251" s="363"/>
      <c r="AH251" s="363"/>
    </row>
    <row r="252" spans="1:34" ht="27.75" customHeight="1">
      <c r="A252" s="787"/>
      <c r="B252" s="792"/>
      <c r="C252" s="793"/>
      <c r="D252" s="793"/>
      <c r="E252" s="793"/>
      <c r="F252" s="793"/>
      <c r="G252" s="793"/>
      <c r="H252" s="793"/>
      <c r="I252" s="793"/>
      <c r="J252" s="794"/>
      <c r="K252" s="850"/>
      <c r="L252" s="850"/>
      <c r="M252" s="850"/>
      <c r="N252" s="850"/>
      <c r="O252" s="850"/>
      <c r="P252" s="850"/>
      <c r="Q252" s="850"/>
      <c r="R252" s="850"/>
      <c r="S252" s="850"/>
      <c r="T252" s="770"/>
      <c r="U252" s="771"/>
      <c r="V252" s="771"/>
      <c r="W252" s="772"/>
      <c r="X252" s="363"/>
      <c r="Y252" s="12"/>
      <c r="Z252" s="234"/>
      <c r="AH252" s="363"/>
    </row>
    <row r="253" spans="1:34" ht="12.75">
      <c r="A253" s="787"/>
      <c r="B253" s="792"/>
      <c r="C253" s="793"/>
      <c r="D253" s="793"/>
      <c r="E253" s="793"/>
      <c r="F253" s="793"/>
      <c r="G253" s="793"/>
      <c r="H253" s="793"/>
      <c r="I253" s="793"/>
      <c r="J253" s="794"/>
      <c r="K253" s="814">
        <f>IF(Y254=0,IF(FIO="","",0),"")</f>
      </c>
      <c r="L253" s="814"/>
      <c r="M253" s="814"/>
      <c r="N253" s="814"/>
      <c r="O253" s="785"/>
      <c r="P253" s="785"/>
      <c r="Q253" s="785"/>
      <c r="R253" s="785"/>
      <c r="S253" s="785"/>
      <c r="T253" s="890"/>
      <c r="U253" s="891"/>
      <c r="V253" s="891"/>
      <c r="W253" s="892"/>
      <c r="X253" s="363"/>
      <c r="Z253" s="242" t="s">
        <v>208</v>
      </c>
      <c r="AH253" s="363"/>
    </row>
    <row r="254" spans="1:34" ht="12.75">
      <c r="A254" s="788"/>
      <c r="B254" s="833"/>
      <c r="C254" s="834"/>
      <c r="D254" s="834"/>
      <c r="E254" s="834"/>
      <c r="F254" s="834"/>
      <c r="G254" s="834"/>
      <c r="H254" s="834"/>
      <c r="I254" s="834"/>
      <c r="J254" s="835"/>
      <c r="K254" s="814"/>
      <c r="L254" s="814"/>
      <c r="M254" s="814"/>
      <c r="N254" s="814"/>
      <c r="O254" s="785"/>
      <c r="P254" s="785"/>
      <c r="Q254" s="785"/>
      <c r="R254" s="785"/>
      <c r="S254" s="785"/>
      <c r="T254" s="893"/>
      <c r="U254" s="894"/>
      <c r="V254" s="894"/>
      <c r="W254" s="895"/>
      <c r="X254" s="363"/>
      <c r="Y254" s="255">
        <f>MAX(O253:W254)</f>
        <v>0</v>
      </c>
      <c r="Z254" s="244">
        <v>30</v>
      </c>
      <c r="AH254" s="363"/>
    </row>
    <row r="255" spans="1:34" ht="12.75" customHeight="1">
      <c r="A255" s="786" t="s">
        <v>694</v>
      </c>
      <c r="B255" s="789" t="s">
        <v>746</v>
      </c>
      <c r="C255" s="790"/>
      <c r="D255" s="790"/>
      <c r="E255" s="790"/>
      <c r="F255" s="790"/>
      <c r="G255" s="790"/>
      <c r="H255" s="790"/>
      <c r="I255" s="790"/>
      <c r="J255" s="791"/>
      <c r="K255" s="850" t="s">
        <v>736</v>
      </c>
      <c r="L255" s="850"/>
      <c r="M255" s="850"/>
      <c r="N255" s="850"/>
      <c r="O255" s="850" t="s">
        <v>737</v>
      </c>
      <c r="P255" s="850"/>
      <c r="Q255" s="850"/>
      <c r="R255" s="850"/>
      <c r="S255" s="850"/>
      <c r="T255" s="764" t="s">
        <v>738</v>
      </c>
      <c r="U255" s="765"/>
      <c r="V255" s="765"/>
      <c r="W255" s="766"/>
      <c r="X255" s="363"/>
      <c r="AH255" s="363"/>
    </row>
    <row r="256" spans="1:34" ht="12.75">
      <c r="A256" s="787"/>
      <c r="B256" s="792"/>
      <c r="C256" s="793"/>
      <c r="D256" s="793"/>
      <c r="E256" s="793"/>
      <c r="F256" s="793"/>
      <c r="G256" s="793"/>
      <c r="H256" s="793"/>
      <c r="I256" s="793"/>
      <c r="J256" s="794"/>
      <c r="K256" s="850"/>
      <c r="L256" s="850"/>
      <c r="M256" s="850"/>
      <c r="N256" s="850"/>
      <c r="O256" s="850"/>
      <c r="P256" s="850"/>
      <c r="Q256" s="850"/>
      <c r="R256" s="850"/>
      <c r="S256" s="850"/>
      <c r="T256" s="767"/>
      <c r="U256" s="768"/>
      <c r="V256" s="768"/>
      <c r="W256" s="769"/>
      <c r="X256" s="363"/>
      <c r="AH256" s="363"/>
    </row>
    <row r="257" spans="1:34" ht="12.75">
      <c r="A257" s="787"/>
      <c r="B257" s="792"/>
      <c r="C257" s="793"/>
      <c r="D257" s="793"/>
      <c r="E257" s="793"/>
      <c r="F257" s="793"/>
      <c r="G257" s="793"/>
      <c r="H257" s="793"/>
      <c r="I257" s="793"/>
      <c r="J257" s="794"/>
      <c r="K257" s="850"/>
      <c r="L257" s="850"/>
      <c r="M257" s="850"/>
      <c r="N257" s="850"/>
      <c r="O257" s="850"/>
      <c r="P257" s="850"/>
      <c r="Q257" s="850"/>
      <c r="R257" s="850"/>
      <c r="S257" s="850"/>
      <c r="T257" s="767"/>
      <c r="U257" s="768"/>
      <c r="V257" s="768"/>
      <c r="W257" s="769"/>
      <c r="X257" s="363"/>
      <c r="AH257" s="363"/>
    </row>
    <row r="258" spans="1:34" ht="2.25" customHeight="1">
      <c r="A258" s="787"/>
      <c r="B258" s="792"/>
      <c r="C258" s="793"/>
      <c r="D258" s="793"/>
      <c r="E258" s="793"/>
      <c r="F258" s="793"/>
      <c r="G258" s="793"/>
      <c r="H258" s="793"/>
      <c r="I258" s="793"/>
      <c r="J258" s="794"/>
      <c r="K258" s="850"/>
      <c r="L258" s="850"/>
      <c r="M258" s="850"/>
      <c r="N258" s="850"/>
      <c r="O258" s="850"/>
      <c r="P258" s="850"/>
      <c r="Q258" s="850"/>
      <c r="R258" s="850"/>
      <c r="S258" s="850"/>
      <c r="T258" s="770"/>
      <c r="U258" s="771"/>
      <c r="V258" s="771"/>
      <c r="W258" s="772"/>
      <c r="X258" s="363"/>
      <c r="Y258" s="12"/>
      <c r="Z258" s="234"/>
      <c r="AH258" s="363"/>
    </row>
    <row r="259" spans="1:34" ht="12.75">
      <c r="A259" s="787"/>
      <c r="B259" s="792"/>
      <c r="C259" s="793"/>
      <c r="D259" s="793"/>
      <c r="E259" s="793"/>
      <c r="F259" s="793"/>
      <c r="G259" s="793"/>
      <c r="H259" s="793"/>
      <c r="I259" s="793"/>
      <c r="J259" s="794"/>
      <c r="K259" s="814">
        <f>IF(Y260=0,IF(FIO="","",0),"")</f>
      </c>
      <c r="L259" s="814"/>
      <c r="M259" s="814"/>
      <c r="N259" s="814"/>
      <c r="O259" s="785"/>
      <c r="P259" s="785"/>
      <c r="Q259" s="785"/>
      <c r="R259" s="785"/>
      <c r="S259" s="785"/>
      <c r="T259" s="890"/>
      <c r="U259" s="891"/>
      <c r="V259" s="891"/>
      <c r="W259" s="892"/>
      <c r="X259" s="363"/>
      <c r="Z259" s="242" t="s">
        <v>208</v>
      </c>
      <c r="AH259" s="363"/>
    </row>
    <row r="260" spans="1:34" ht="12.75">
      <c r="A260" s="788"/>
      <c r="B260" s="833"/>
      <c r="C260" s="834"/>
      <c r="D260" s="834"/>
      <c r="E260" s="834"/>
      <c r="F260" s="834"/>
      <c r="G260" s="834"/>
      <c r="H260" s="834"/>
      <c r="I260" s="834"/>
      <c r="J260" s="835"/>
      <c r="K260" s="814"/>
      <c r="L260" s="814"/>
      <c r="M260" s="814"/>
      <c r="N260" s="814"/>
      <c r="O260" s="785"/>
      <c r="P260" s="785"/>
      <c r="Q260" s="785"/>
      <c r="R260" s="785"/>
      <c r="S260" s="785"/>
      <c r="T260" s="893"/>
      <c r="U260" s="894"/>
      <c r="V260" s="894"/>
      <c r="W260" s="895"/>
      <c r="X260" s="363"/>
      <c r="Y260" s="255">
        <f>MAX(O259:W260)</f>
        <v>0</v>
      </c>
      <c r="Z260" s="244">
        <v>30</v>
      </c>
      <c r="AH260" s="363"/>
    </row>
    <row r="261" spans="1:34" ht="12.75" customHeight="1">
      <c r="A261" s="786" t="s">
        <v>745</v>
      </c>
      <c r="B261" s="789" t="s">
        <v>747</v>
      </c>
      <c r="C261" s="790"/>
      <c r="D261" s="790"/>
      <c r="E261" s="790"/>
      <c r="F261" s="790"/>
      <c r="G261" s="790"/>
      <c r="H261" s="790"/>
      <c r="I261" s="790"/>
      <c r="J261" s="791"/>
      <c r="K261" s="850" t="s">
        <v>736</v>
      </c>
      <c r="L261" s="850"/>
      <c r="M261" s="850"/>
      <c r="N261" s="850"/>
      <c r="O261" s="850" t="s">
        <v>737</v>
      </c>
      <c r="P261" s="850"/>
      <c r="Q261" s="850"/>
      <c r="R261" s="850"/>
      <c r="S261" s="850"/>
      <c r="T261" s="764" t="s">
        <v>738</v>
      </c>
      <c r="U261" s="765"/>
      <c r="V261" s="765"/>
      <c r="W261" s="766"/>
      <c r="X261" s="363"/>
      <c r="AH261" s="363"/>
    </row>
    <row r="262" spans="1:34" ht="12.75">
      <c r="A262" s="787"/>
      <c r="B262" s="792"/>
      <c r="C262" s="793"/>
      <c r="D262" s="793"/>
      <c r="E262" s="793"/>
      <c r="F262" s="793"/>
      <c r="G262" s="793"/>
      <c r="H262" s="793"/>
      <c r="I262" s="793"/>
      <c r="J262" s="794"/>
      <c r="K262" s="850"/>
      <c r="L262" s="850"/>
      <c r="M262" s="850"/>
      <c r="N262" s="850"/>
      <c r="O262" s="850"/>
      <c r="P262" s="850"/>
      <c r="Q262" s="850"/>
      <c r="R262" s="850"/>
      <c r="S262" s="850"/>
      <c r="T262" s="767"/>
      <c r="U262" s="768"/>
      <c r="V262" s="768"/>
      <c r="W262" s="769"/>
      <c r="X262" s="363"/>
      <c r="AH262" s="363"/>
    </row>
    <row r="263" spans="1:34" ht="12.75">
      <c r="A263" s="787"/>
      <c r="B263" s="792"/>
      <c r="C263" s="793"/>
      <c r="D263" s="793"/>
      <c r="E263" s="793"/>
      <c r="F263" s="793"/>
      <c r="G263" s="793"/>
      <c r="H263" s="793"/>
      <c r="I263" s="793"/>
      <c r="J263" s="794"/>
      <c r="K263" s="850"/>
      <c r="L263" s="850"/>
      <c r="M263" s="850"/>
      <c r="N263" s="850"/>
      <c r="O263" s="850"/>
      <c r="P263" s="850"/>
      <c r="Q263" s="850"/>
      <c r="R263" s="850"/>
      <c r="S263" s="850"/>
      <c r="T263" s="767"/>
      <c r="U263" s="768"/>
      <c r="V263" s="768"/>
      <c r="W263" s="769"/>
      <c r="X263" s="363"/>
      <c r="AH263" s="363"/>
    </row>
    <row r="264" spans="1:34" ht="2.25" customHeight="1">
      <c r="A264" s="787"/>
      <c r="B264" s="792"/>
      <c r="C264" s="793"/>
      <c r="D264" s="793"/>
      <c r="E264" s="793"/>
      <c r="F264" s="793"/>
      <c r="G264" s="793"/>
      <c r="H264" s="793"/>
      <c r="I264" s="793"/>
      <c r="J264" s="794"/>
      <c r="K264" s="850"/>
      <c r="L264" s="850"/>
      <c r="M264" s="850"/>
      <c r="N264" s="850"/>
      <c r="O264" s="850"/>
      <c r="P264" s="850"/>
      <c r="Q264" s="850"/>
      <c r="R264" s="850"/>
      <c r="S264" s="850"/>
      <c r="T264" s="770"/>
      <c r="U264" s="771"/>
      <c r="V264" s="771"/>
      <c r="W264" s="772"/>
      <c r="X264" s="363"/>
      <c r="Y264" s="12"/>
      <c r="Z264" s="234"/>
      <c r="AH264" s="363"/>
    </row>
    <row r="265" spans="1:34" ht="12.75">
      <c r="A265" s="787"/>
      <c r="B265" s="792"/>
      <c r="C265" s="793"/>
      <c r="D265" s="793"/>
      <c r="E265" s="793"/>
      <c r="F265" s="793"/>
      <c r="G265" s="793"/>
      <c r="H265" s="793"/>
      <c r="I265" s="793"/>
      <c r="J265" s="794"/>
      <c r="K265" s="814">
        <f>IF(Y266=0,IF(FIO="","",0),"")</f>
      </c>
      <c r="L265" s="814"/>
      <c r="M265" s="814"/>
      <c r="N265" s="814"/>
      <c r="O265" s="785"/>
      <c r="P265" s="785"/>
      <c r="Q265" s="785"/>
      <c r="R265" s="785"/>
      <c r="S265" s="785"/>
      <c r="T265" s="890"/>
      <c r="U265" s="891"/>
      <c r="V265" s="891"/>
      <c r="W265" s="892"/>
      <c r="X265" s="363"/>
      <c r="Z265" s="242" t="s">
        <v>208</v>
      </c>
      <c r="AH265" s="363"/>
    </row>
    <row r="266" spans="1:34" ht="12.75">
      <c r="A266" s="788"/>
      <c r="B266" s="833"/>
      <c r="C266" s="834"/>
      <c r="D266" s="834"/>
      <c r="E266" s="834"/>
      <c r="F266" s="834"/>
      <c r="G266" s="834"/>
      <c r="H266" s="834"/>
      <c r="I266" s="834"/>
      <c r="J266" s="835"/>
      <c r="K266" s="814"/>
      <c r="L266" s="814"/>
      <c r="M266" s="814"/>
      <c r="N266" s="814"/>
      <c r="O266" s="785"/>
      <c r="P266" s="785"/>
      <c r="Q266" s="785"/>
      <c r="R266" s="785"/>
      <c r="S266" s="785"/>
      <c r="T266" s="893"/>
      <c r="U266" s="894"/>
      <c r="V266" s="894"/>
      <c r="W266" s="895"/>
      <c r="X266" s="363"/>
      <c r="Y266" s="255">
        <f>MAX(O265:W266)</f>
        <v>0</v>
      </c>
      <c r="Z266" s="244">
        <v>30</v>
      </c>
      <c r="AH266" s="363"/>
    </row>
    <row r="267" spans="1:34" ht="10.5" customHeight="1">
      <c r="A267" s="269"/>
      <c r="B267" s="268"/>
      <c r="C267" s="268"/>
      <c r="D267" s="268"/>
      <c r="E267" s="268"/>
      <c r="F267" s="268"/>
      <c r="G267" s="185"/>
      <c r="H267" s="185"/>
      <c r="I267" s="185"/>
      <c r="J267" s="185"/>
      <c r="K267" s="185"/>
      <c r="L267" s="186"/>
      <c r="M267" s="186"/>
      <c r="N267" s="186"/>
      <c r="O267" s="186"/>
      <c r="P267" s="186"/>
      <c r="Q267" s="186"/>
      <c r="R267" s="186"/>
      <c r="S267" s="186"/>
      <c r="T267" s="186"/>
      <c r="U267" s="186"/>
      <c r="V267" s="186"/>
      <c r="W267" s="186"/>
      <c r="X267" s="430"/>
      <c r="Y267" s="345"/>
      <c r="AE267" s="274"/>
      <c r="AF267" s="275"/>
      <c r="AH267" s="363"/>
    </row>
    <row r="268" spans="1:45" ht="6" customHeight="1">
      <c r="A268" s="270"/>
      <c r="B268" s="282"/>
      <c r="C268" s="282"/>
      <c r="D268" s="282"/>
      <c r="E268" s="282"/>
      <c r="F268" s="282"/>
      <c r="G268" s="282"/>
      <c r="H268" s="282"/>
      <c r="I268" s="282"/>
      <c r="J268" s="282"/>
      <c r="K268" s="282"/>
      <c r="L268" s="282"/>
      <c r="M268" s="282"/>
      <c r="N268" s="282"/>
      <c r="O268" s="282"/>
      <c r="P268" s="282"/>
      <c r="Q268" s="282"/>
      <c r="R268" s="282"/>
      <c r="S268" s="282"/>
      <c r="T268" s="282"/>
      <c r="U268" s="282"/>
      <c r="V268" s="282"/>
      <c r="W268" s="282"/>
      <c r="X268" s="430"/>
      <c r="AD268" s="180"/>
      <c r="AG268" s="12"/>
      <c r="AH268" s="363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</row>
    <row r="269" spans="1:34" ht="15" customHeight="1">
      <c r="A269" s="241" t="s">
        <v>190</v>
      </c>
      <c r="B269" s="1074" t="s">
        <v>217</v>
      </c>
      <c r="C269" s="1074"/>
      <c r="D269" s="1074"/>
      <c r="E269" s="1074"/>
      <c r="F269" s="1074"/>
      <c r="G269" s="1074"/>
      <c r="H269" s="1074"/>
      <c r="I269" s="1074"/>
      <c r="J269" s="1074"/>
      <c r="K269" s="1074"/>
      <c r="L269" s="1074"/>
      <c r="M269" s="1074"/>
      <c r="N269" s="1074"/>
      <c r="O269" s="1074"/>
      <c r="P269" s="1074"/>
      <c r="Q269" s="1074"/>
      <c r="R269" s="1074"/>
      <c r="S269" s="1074"/>
      <c r="T269" s="1074"/>
      <c r="U269" s="1074"/>
      <c r="V269" s="1074"/>
      <c r="W269" s="1074"/>
      <c r="X269" s="430"/>
      <c r="Y269" s="281" t="str">
        <f>A269</f>
        <v>3.</v>
      </c>
      <c r="Z269" s="280"/>
      <c r="AA269" s="242" t="s">
        <v>284</v>
      </c>
      <c r="AB269" s="242" t="s">
        <v>208</v>
      </c>
      <c r="AC269" s="242" t="s">
        <v>283</v>
      </c>
      <c r="AE269" s="307" t="s">
        <v>285</v>
      </c>
      <c r="AG269" s="279"/>
      <c r="AH269" s="363"/>
    </row>
    <row r="270" spans="2:34" ht="15" customHeight="1">
      <c r="B270" s="1074"/>
      <c r="C270" s="1074"/>
      <c r="D270" s="1074"/>
      <c r="E270" s="1074"/>
      <c r="F270" s="1074"/>
      <c r="G270" s="1074"/>
      <c r="H270" s="1074"/>
      <c r="I270" s="1074"/>
      <c r="J270" s="1074"/>
      <c r="K270" s="1074"/>
      <c r="L270" s="1074"/>
      <c r="M270" s="1074"/>
      <c r="N270" s="1074"/>
      <c r="O270" s="1074"/>
      <c r="P270" s="1074"/>
      <c r="Q270" s="1074"/>
      <c r="R270" s="1074"/>
      <c r="S270" s="1074"/>
      <c r="T270" s="1074"/>
      <c r="U270" s="1074"/>
      <c r="V270" s="1074"/>
      <c r="W270" s="1074"/>
      <c r="X270" s="430"/>
      <c r="Z270" s="259" t="s">
        <v>296</v>
      </c>
      <c r="AA270" s="256">
        <f>SUM(Y271:Y468)</f>
        <v>0</v>
      </c>
      <c r="AB270" s="244">
        <f>SUM(Z271:Z467)</f>
        <v>1080</v>
      </c>
      <c r="AC270" s="258">
        <f>SUM(AA271:AA467)</f>
        <v>80</v>
      </c>
      <c r="AD270" s="274"/>
      <c r="AE270" s="307" t="b">
        <f>итого_2&gt;=AC270</f>
        <v>0</v>
      </c>
      <c r="AH270" s="363"/>
    </row>
    <row r="271" spans="1:64" ht="13.5" customHeight="1">
      <c r="A271" s="1033" t="s">
        <v>201</v>
      </c>
      <c r="B271" s="1033"/>
      <c r="C271" s="1033"/>
      <c r="D271" s="1033"/>
      <c r="E271" s="1033"/>
      <c r="F271" s="1033"/>
      <c r="G271" s="1033"/>
      <c r="H271" s="1033"/>
      <c r="I271" s="1033"/>
      <c r="J271" s="1033"/>
      <c r="K271" s="1033"/>
      <c r="L271" s="1033"/>
      <c r="M271" s="1033"/>
      <c r="N271" s="1033"/>
      <c r="O271" s="1033"/>
      <c r="P271" s="1033"/>
      <c r="Q271" s="1033"/>
      <c r="R271" s="1033"/>
      <c r="S271" s="1033"/>
      <c r="T271" s="1033"/>
      <c r="U271" s="1033"/>
      <c r="V271" s="1033"/>
      <c r="W271" s="1033"/>
      <c r="X271" s="430"/>
      <c r="Y271" s="199"/>
      <c r="AB271" s="199"/>
      <c r="AC271" s="199"/>
      <c r="AD271" s="199"/>
      <c r="AF271" s="199"/>
      <c r="AG271" s="199"/>
      <c r="AH271" s="363"/>
      <c r="AI271" s="199"/>
      <c r="AJ271" s="199"/>
      <c r="AK271" s="199"/>
      <c r="AL271" s="199"/>
      <c r="AM271" s="199"/>
      <c r="AN271" s="199"/>
      <c r="AO271" s="199"/>
      <c r="AP271" s="199"/>
      <c r="AQ271" s="199"/>
      <c r="AR271" s="199"/>
      <c r="AS271" s="199"/>
      <c r="AT271" s="199"/>
      <c r="AU271" s="199"/>
      <c r="AV271" s="199"/>
      <c r="AW271" s="199"/>
      <c r="AX271" s="199"/>
      <c r="AY271" s="199"/>
      <c r="AZ271" s="199"/>
      <c r="BA271" s="199"/>
      <c r="BB271" s="199"/>
      <c r="BC271" s="199"/>
      <c r="BD271" s="199"/>
      <c r="BE271" s="199"/>
      <c r="BF271" s="199"/>
      <c r="BG271" s="199"/>
      <c r="BH271" s="199"/>
      <c r="BI271" s="199"/>
      <c r="BJ271" s="199"/>
      <c r="BK271" s="199"/>
      <c r="BL271" s="199"/>
    </row>
    <row r="272" spans="1:64" ht="12.75" customHeight="1">
      <c r="A272" s="986" t="s">
        <v>202</v>
      </c>
      <c r="B272" s="1073" t="s">
        <v>218</v>
      </c>
      <c r="C272" s="1073"/>
      <c r="D272" s="1073"/>
      <c r="E272" s="1073"/>
      <c r="F272" s="1073"/>
      <c r="G272" s="1073"/>
      <c r="H272" s="1073"/>
      <c r="I272" s="1073"/>
      <c r="J272" s="1073"/>
      <c r="K272" s="1073"/>
      <c r="L272" s="1073"/>
      <c r="M272" s="1073"/>
      <c r="N272" s="1073"/>
      <c r="O272" s="1073"/>
      <c r="P272" s="1073"/>
      <c r="Q272" s="1073"/>
      <c r="R272" s="1073"/>
      <c r="S272" s="1073"/>
      <c r="T272" s="1073"/>
      <c r="U272" s="1073"/>
      <c r="V272" s="1073"/>
      <c r="W272" s="1073"/>
      <c r="X272" s="430"/>
      <c r="Y272" s="199"/>
      <c r="AB272" s="199"/>
      <c r="AC272" s="199"/>
      <c r="AD272" s="199"/>
      <c r="AE272" s="199"/>
      <c r="AF272" s="199"/>
      <c r="AG272" s="199"/>
      <c r="AH272" s="363"/>
      <c r="AI272" s="199"/>
      <c r="AJ272" s="199"/>
      <c r="AK272" s="199"/>
      <c r="AL272" s="199"/>
      <c r="AM272" s="199"/>
      <c r="AN272" s="199"/>
      <c r="AO272" s="199"/>
      <c r="AP272" s="199"/>
      <c r="AQ272" s="199"/>
      <c r="AR272" s="199"/>
      <c r="AS272" s="199"/>
      <c r="AT272" s="199"/>
      <c r="AU272" s="199"/>
      <c r="AV272" s="199"/>
      <c r="AW272" s="199"/>
      <c r="AX272" s="199"/>
      <c r="AY272" s="199"/>
      <c r="AZ272" s="199"/>
      <c r="BA272" s="199"/>
      <c r="BB272" s="199"/>
      <c r="BC272" s="199"/>
      <c r="BD272" s="199"/>
      <c r="BE272" s="199"/>
      <c r="BF272" s="199"/>
      <c r="BG272" s="199"/>
      <c r="BH272" s="199"/>
      <c r="BI272" s="199"/>
      <c r="BJ272" s="199"/>
      <c r="BK272" s="199"/>
      <c r="BL272" s="199"/>
    </row>
    <row r="273" spans="1:64" ht="12.75" customHeight="1">
      <c r="A273" s="986"/>
      <c r="B273" s="1073"/>
      <c r="C273" s="1073"/>
      <c r="D273" s="1073"/>
      <c r="E273" s="1073"/>
      <c r="F273" s="1073"/>
      <c r="G273" s="1073"/>
      <c r="H273" s="1073"/>
      <c r="I273" s="1073"/>
      <c r="J273" s="1073"/>
      <c r="K273" s="1073"/>
      <c r="L273" s="1073"/>
      <c r="M273" s="1073"/>
      <c r="N273" s="1073"/>
      <c r="O273" s="1073"/>
      <c r="P273" s="1073"/>
      <c r="Q273" s="1073"/>
      <c r="R273" s="1073"/>
      <c r="S273" s="1073"/>
      <c r="T273" s="1073"/>
      <c r="U273" s="1073"/>
      <c r="V273" s="1073"/>
      <c r="W273" s="1073"/>
      <c r="X273" s="430"/>
      <c r="Y273" s="199"/>
      <c r="AB273" s="199"/>
      <c r="AC273" s="199"/>
      <c r="AD273" s="199"/>
      <c r="AE273" s="199"/>
      <c r="AF273" s="199"/>
      <c r="AG273" s="199"/>
      <c r="AH273" s="363"/>
      <c r="AI273" s="199"/>
      <c r="AJ273" s="199"/>
      <c r="AK273" s="199"/>
      <c r="AL273" s="199"/>
      <c r="AM273" s="199"/>
      <c r="AN273" s="199"/>
      <c r="AO273" s="199"/>
      <c r="AP273" s="199"/>
      <c r="AQ273" s="199"/>
      <c r="AR273" s="199"/>
      <c r="AS273" s="199"/>
      <c r="AT273" s="199"/>
      <c r="AU273" s="199"/>
      <c r="AV273" s="199"/>
      <c r="AW273" s="199"/>
      <c r="AX273" s="199"/>
      <c r="AY273" s="199"/>
      <c r="AZ273" s="199"/>
      <c r="BA273" s="199"/>
      <c r="BB273" s="199"/>
      <c r="BC273" s="199"/>
      <c r="BD273" s="199"/>
      <c r="BE273" s="199"/>
      <c r="BF273" s="199"/>
      <c r="BG273" s="199"/>
      <c r="BH273" s="199"/>
      <c r="BI273" s="199"/>
      <c r="BJ273" s="199"/>
      <c r="BK273" s="199"/>
      <c r="BL273" s="199"/>
    </row>
    <row r="274" spans="1:64" ht="12.75" customHeight="1">
      <c r="A274" s="986"/>
      <c r="B274" s="1073"/>
      <c r="C274" s="1073"/>
      <c r="D274" s="1073"/>
      <c r="E274" s="1073"/>
      <c r="F274" s="1073"/>
      <c r="G274" s="1073"/>
      <c r="H274" s="1073"/>
      <c r="I274" s="1073"/>
      <c r="J274" s="1073"/>
      <c r="K274" s="1073"/>
      <c r="L274" s="1073"/>
      <c r="M274" s="1073"/>
      <c r="N274" s="1073"/>
      <c r="O274" s="1073"/>
      <c r="P274" s="1073"/>
      <c r="Q274" s="1073"/>
      <c r="R274" s="1073"/>
      <c r="S274" s="1073"/>
      <c r="T274" s="1073"/>
      <c r="U274" s="1073"/>
      <c r="V274" s="1073"/>
      <c r="W274" s="1073"/>
      <c r="X274" s="430"/>
      <c r="Y274" s="199"/>
      <c r="AB274" s="199"/>
      <c r="AC274" s="199"/>
      <c r="AD274" s="199"/>
      <c r="AE274" s="199"/>
      <c r="AF274" s="199"/>
      <c r="AG274" s="199"/>
      <c r="AH274" s="363"/>
      <c r="AI274" s="199"/>
      <c r="AJ274" s="199"/>
      <c r="AK274" s="199"/>
      <c r="AL274" s="199"/>
      <c r="AM274" s="199"/>
      <c r="AN274" s="199"/>
      <c r="AO274" s="199"/>
      <c r="AP274" s="199"/>
      <c r="AQ274" s="199"/>
      <c r="AR274" s="199"/>
      <c r="AS274" s="199"/>
      <c r="AT274" s="199"/>
      <c r="AU274" s="199"/>
      <c r="AV274" s="199"/>
      <c r="AW274" s="199"/>
      <c r="AX274" s="199"/>
      <c r="AY274" s="199"/>
      <c r="AZ274" s="199"/>
      <c r="BA274" s="199"/>
      <c r="BB274" s="199"/>
      <c r="BC274" s="199"/>
      <c r="BD274" s="199"/>
      <c r="BE274" s="199"/>
      <c r="BF274" s="199"/>
      <c r="BG274" s="199"/>
      <c r="BH274" s="199"/>
      <c r="BI274" s="199"/>
      <c r="BJ274" s="199"/>
      <c r="BK274" s="199"/>
      <c r="BL274" s="199"/>
    </row>
    <row r="275" spans="1:64" ht="11.25" customHeight="1">
      <c r="A275" s="986"/>
      <c r="B275" s="1073"/>
      <c r="C275" s="1073"/>
      <c r="D275" s="1073"/>
      <c r="E275" s="1073"/>
      <c r="F275" s="1073"/>
      <c r="G275" s="1073"/>
      <c r="H275" s="1073"/>
      <c r="I275" s="1073"/>
      <c r="J275" s="1073"/>
      <c r="K275" s="1073"/>
      <c r="L275" s="1073"/>
      <c r="M275" s="1073"/>
      <c r="N275" s="1073"/>
      <c r="O275" s="1073"/>
      <c r="P275" s="1073"/>
      <c r="Q275" s="1073"/>
      <c r="R275" s="1073"/>
      <c r="S275" s="1073"/>
      <c r="T275" s="1073"/>
      <c r="U275" s="1073"/>
      <c r="V275" s="1073"/>
      <c r="W275" s="1073"/>
      <c r="X275" s="430"/>
      <c r="Y275" s="199"/>
      <c r="AB275" s="199"/>
      <c r="AC275" s="199"/>
      <c r="AD275" s="199"/>
      <c r="AE275" s="199"/>
      <c r="AF275" s="199"/>
      <c r="AG275" s="199"/>
      <c r="AH275" s="363"/>
      <c r="AI275" s="199"/>
      <c r="AJ275" s="199"/>
      <c r="AK275" s="199"/>
      <c r="AL275" s="199"/>
      <c r="AM275" s="199"/>
      <c r="AN275" s="199"/>
      <c r="AO275" s="199"/>
      <c r="AP275" s="199"/>
      <c r="AQ275" s="199"/>
      <c r="AR275" s="199"/>
      <c r="AS275" s="199"/>
      <c r="AT275" s="199"/>
      <c r="AU275" s="199"/>
      <c r="AV275" s="199"/>
      <c r="AW275" s="199"/>
      <c r="AX275" s="199"/>
      <c r="AY275" s="199"/>
      <c r="AZ275" s="199"/>
      <c r="BA275" s="199"/>
      <c r="BB275" s="199"/>
      <c r="BC275" s="199"/>
      <c r="BD275" s="199"/>
      <c r="BE275" s="199"/>
      <c r="BF275" s="199"/>
      <c r="BG275" s="199"/>
      <c r="BH275" s="199"/>
      <c r="BI275" s="199"/>
      <c r="BJ275" s="199"/>
      <c r="BK275" s="199"/>
      <c r="BL275" s="199"/>
    </row>
    <row r="276" spans="1:64" ht="9.75" customHeight="1">
      <c r="A276" s="986"/>
      <c r="B276" s="1073"/>
      <c r="C276" s="1073"/>
      <c r="D276" s="1073"/>
      <c r="E276" s="1073"/>
      <c r="F276" s="1073"/>
      <c r="G276" s="1073"/>
      <c r="H276" s="1073"/>
      <c r="I276" s="1073"/>
      <c r="J276" s="1073"/>
      <c r="K276" s="1073"/>
      <c r="L276" s="1073"/>
      <c r="M276" s="1073"/>
      <c r="N276" s="1073"/>
      <c r="O276" s="1073"/>
      <c r="P276" s="1073"/>
      <c r="Q276" s="1073"/>
      <c r="R276" s="1073"/>
      <c r="S276" s="1073"/>
      <c r="T276" s="1073"/>
      <c r="U276" s="1073"/>
      <c r="V276" s="1073"/>
      <c r="W276" s="1073"/>
      <c r="X276" s="430"/>
      <c r="Y276" s="200"/>
      <c r="AB276" s="200"/>
      <c r="AC276" s="200"/>
      <c r="AD276" s="200"/>
      <c r="AE276" s="200"/>
      <c r="AF276" s="200"/>
      <c r="AG276" s="200"/>
      <c r="AH276" s="363"/>
      <c r="AI276" s="200"/>
      <c r="AJ276" s="200"/>
      <c r="AK276" s="200"/>
      <c r="AL276" s="200"/>
      <c r="AM276" s="200"/>
      <c r="AN276" s="200"/>
      <c r="AO276" s="200"/>
      <c r="AP276" s="200"/>
      <c r="AQ276" s="200"/>
      <c r="AR276" s="200"/>
      <c r="AS276" s="200"/>
      <c r="AT276" s="200"/>
      <c r="AU276" s="200"/>
      <c r="AV276" s="200"/>
      <c r="AW276" s="200"/>
      <c r="AX276" s="200"/>
      <c r="AY276" s="200"/>
      <c r="AZ276" s="200"/>
      <c r="BA276" s="200"/>
      <c r="BB276" s="200"/>
      <c r="BC276" s="200"/>
      <c r="BD276" s="200"/>
      <c r="BE276" s="200"/>
      <c r="BF276" s="200"/>
      <c r="BG276" s="200"/>
      <c r="BH276" s="200"/>
      <c r="BI276" s="200"/>
      <c r="BJ276" s="200"/>
      <c r="BK276" s="200"/>
      <c r="BL276" s="200"/>
    </row>
    <row r="277" spans="1:64" ht="12.75" customHeight="1">
      <c r="A277" s="986" t="s">
        <v>202</v>
      </c>
      <c r="B277" s="1022" t="s">
        <v>219</v>
      </c>
      <c r="C277" s="1022"/>
      <c r="D277" s="1022"/>
      <c r="E277" s="1022"/>
      <c r="F277" s="1022"/>
      <c r="G277" s="1022"/>
      <c r="H277" s="1022"/>
      <c r="I277" s="1022"/>
      <c r="J277" s="1022"/>
      <c r="K277" s="1022"/>
      <c r="L277" s="1022"/>
      <c r="M277" s="1022"/>
      <c r="N277" s="1022"/>
      <c r="O277" s="1022"/>
      <c r="P277" s="1022"/>
      <c r="Q277" s="1022"/>
      <c r="R277" s="1022"/>
      <c r="S277" s="1022"/>
      <c r="T277" s="1022"/>
      <c r="U277" s="1022"/>
      <c r="V277" s="1022"/>
      <c r="W277" s="1022"/>
      <c r="X277" s="430"/>
      <c r="Y277" s="200"/>
      <c r="Z277" s="200"/>
      <c r="AA277" s="200"/>
      <c r="AB277" s="200"/>
      <c r="AC277" s="200"/>
      <c r="AD277" s="200"/>
      <c r="AE277" s="200"/>
      <c r="AF277" s="200"/>
      <c r="AG277" s="200"/>
      <c r="AH277" s="363"/>
      <c r="AI277" s="200"/>
      <c r="AJ277" s="200"/>
      <c r="AK277" s="200"/>
      <c r="AL277" s="200"/>
      <c r="AM277" s="200"/>
      <c r="AN277" s="200"/>
      <c r="AO277" s="200"/>
      <c r="AP277" s="200"/>
      <c r="AQ277" s="200"/>
      <c r="AR277" s="200"/>
      <c r="AS277" s="200"/>
      <c r="AT277" s="200"/>
      <c r="AU277" s="200"/>
      <c r="AV277" s="200"/>
      <c r="AW277" s="200"/>
      <c r="AX277" s="200"/>
      <c r="AY277" s="200"/>
      <c r="AZ277" s="200"/>
      <c r="BA277" s="200"/>
      <c r="BB277" s="200"/>
      <c r="BC277" s="200"/>
      <c r="BD277" s="200"/>
      <c r="BE277" s="200"/>
      <c r="BF277" s="200"/>
      <c r="BG277" s="200"/>
      <c r="BH277" s="200"/>
      <c r="BI277" s="200"/>
      <c r="BJ277" s="200"/>
      <c r="BK277" s="200"/>
      <c r="BL277" s="200"/>
    </row>
    <row r="278" spans="1:64" ht="12.75" customHeight="1">
      <c r="A278" s="986"/>
      <c r="B278" s="1022"/>
      <c r="C278" s="1022"/>
      <c r="D278" s="1022"/>
      <c r="E278" s="1022"/>
      <c r="F278" s="1022"/>
      <c r="G278" s="1022"/>
      <c r="H278" s="1022"/>
      <c r="I278" s="1022"/>
      <c r="J278" s="1022"/>
      <c r="K278" s="1022"/>
      <c r="L278" s="1022"/>
      <c r="M278" s="1022"/>
      <c r="N278" s="1022"/>
      <c r="O278" s="1022"/>
      <c r="P278" s="1022"/>
      <c r="Q278" s="1022"/>
      <c r="R278" s="1022"/>
      <c r="S278" s="1022"/>
      <c r="T278" s="1022"/>
      <c r="U278" s="1022"/>
      <c r="V278" s="1022"/>
      <c r="W278" s="1022"/>
      <c r="X278" s="430"/>
      <c r="Y278" s="200"/>
      <c r="Z278" s="200"/>
      <c r="AA278" s="200"/>
      <c r="AB278" s="200"/>
      <c r="AC278" s="200"/>
      <c r="AD278" s="200"/>
      <c r="AE278" s="200"/>
      <c r="AF278" s="200"/>
      <c r="AG278" s="200"/>
      <c r="AH278" s="363"/>
      <c r="AI278" s="200"/>
      <c r="AJ278" s="200"/>
      <c r="AK278" s="200"/>
      <c r="AL278" s="200"/>
      <c r="AM278" s="200"/>
      <c r="AN278" s="200"/>
      <c r="AO278" s="200"/>
      <c r="AP278" s="200"/>
      <c r="AQ278" s="200"/>
      <c r="AR278" s="200"/>
      <c r="AS278" s="200"/>
      <c r="AT278" s="200"/>
      <c r="AU278" s="200"/>
      <c r="AV278" s="200"/>
      <c r="AW278" s="200"/>
      <c r="AX278" s="200"/>
      <c r="AY278" s="200"/>
      <c r="AZ278" s="200"/>
      <c r="BA278" s="200"/>
      <c r="BB278" s="200"/>
      <c r="BC278" s="200"/>
      <c r="BD278" s="200"/>
      <c r="BE278" s="200"/>
      <c r="BF278" s="200"/>
      <c r="BG278" s="200"/>
      <c r="BH278" s="200"/>
      <c r="BI278" s="200"/>
      <c r="BJ278" s="200"/>
      <c r="BK278" s="200"/>
      <c r="BL278" s="200"/>
    </row>
    <row r="279" spans="1:64" ht="12.75" customHeight="1">
      <c r="A279" s="986"/>
      <c r="B279" s="1022"/>
      <c r="C279" s="1022"/>
      <c r="D279" s="1022"/>
      <c r="E279" s="1022"/>
      <c r="F279" s="1022"/>
      <c r="G279" s="1022"/>
      <c r="H279" s="1022"/>
      <c r="I279" s="1022"/>
      <c r="J279" s="1022"/>
      <c r="K279" s="1022"/>
      <c r="L279" s="1022"/>
      <c r="M279" s="1022"/>
      <c r="N279" s="1022"/>
      <c r="O279" s="1022"/>
      <c r="P279" s="1022"/>
      <c r="Q279" s="1022"/>
      <c r="R279" s="1022"/>
      <c r="S279" s="1022"/>
      <c r="T279" s="1022"/>
      <c r="U279" s="1022"/>
      <c r="V279" s="1022"/>
      <c r="W279" s="1022"/>
      <c r="X279" s="430"/>
      <c r="Y279" s="200"/>
      <c r="Z279" s="200"/>
      <c r="AA279" s="200"/>
      <c r="AB279" s="200"/>
      <c r="AC279" s="200"/>
      <c r="AD279" s="200"/>
      <c r="AE279" s="200"/>
      <c r="AF279" s="200"/>
      <c r="AG279" s="200"/>
      <c r="AH279" s="363"/>
      <c r="AI279" s="200"/>
      <c r="AJ279" s="200"/>
      <c r="AK279" s="200"/>
      <c r="AL279" s="200"/>
      <c r="AM279" s="200"/>
      <c r="AN279" s="200"/>
      <c r="AO279" s="200"/>
      <c r="AP279" s="200"/>
      <c r="AQ279" s="200"/>
      <c r="AR279" s="200"/>
      <c r="AS279" s="200"/>
      <c r="AT279" s="200"/>
      <c r="AU279" s="200"/>
      <c r="AV279" s="200"/>
      <c r="AW279" s="200"/>
      <c r="AX279" s="200"/>
      <c r="AY279" s="200"/>
      <c r="AZ279" s="200"/>
      <c r="BA279" s="200"/>
      <c r="BB279" s="200"/>
      <c r="BC279" s="200"/>
      <c r="BD279" s="200"/>
      <c r="BE279" s="200"/>
      <c r="BF279" s="200"/>
      <c r="BG279" s="200"/>
      <c r="BH279" s="200"/>
      <c r="BI279" s="200"/>
      <c r="BJ279" s="200"/>
      <c r="BK279" s="200"/>
      <c r="BL279" s="200"/>
    </row>
    <row r="280" spans="1:64" ht="12.75" customHeight="1">
      <c r="A280" s="986"/>
      <c r="B280" s="1022"/>
      <c r="C280" s="1022"/>
      <c r="D280" s="1022"/>
      <c r="E280" s="1022"/>
      <c r="F280" s="1022"/>
      <c r="G280" s="1022"/>
      <c r="H280" s="1022"/>
      <c r="I280" s="1022"/>
      <c r="J280" s="1022"/>
      <c r="K280" s="1022"/>
      <c r="L280" s="1022"/>
      <c r="M280" s="1022"/>
      <c r="N280" s="1022"/>
      <c r="O280" s="1022"/>
      <c r="P280" s="1022"/>
      <c r="Q280" s="1022"/>
      <c r="R280" s="1022"/>
      <c r="S280" s="1022"/>
      <c r="T280" s="1022"/>
      <c r="U280" s="1022"/>
      <c r="V280" s="1022"/>
      <c r="W280" s="1022"/>
      <c r="X280" s="430"/>
      <c r="Y280" s="200"/>
      <c r="Z280" s="200"/>
      <c r="AA280" s="200"/>
      <c r="AB280" s="200"/>
      <c r="AC280" s="200"/>
      <c r="AD280" s="200"/>
      <c r="AE280" s="200"/>
      <c r="AF280" s="200"/>
      <c r="AG280" s="200"/>
      <c r="AH280" s="363"/>
      <c r="AI280" s="200"/>
      <c r="AJ280" s="200"/>
      <c r="AK280" s="200"/>
      <c r="AL280" s="200"/>
      <c r="AM280" s="200"/>
      <c r="AN280" s="200"/>
      <c r="AO280" s="200"/>
      <c r="AP280" s="200"/>
      <c r="AQ280" s="200"/>
      <c r="AR280" s="200"/>
      <c r="AS280" s="200"/>
      <c r="AT280" s="200"/>
      <c r="AU280" s="200"/>
      <c r="AV280" s="200"/>
      <c r="AW280" s="200"/>
      <c r="AX280" s="200"/>
      <c r="AY280" s="200"/>
      <c r="AZ280" s="200"/>
      <c r="BA280" s="200"/>
      <c r="BB280" s="200"/>
      <c r="BC280" s="200"/>
      <c r="BD280" s="200"/>
      <c r="BE280" s="200"/>
      <c r="BF280" s="200"/>
      <c r="BG280" s="200"/>
      <c r="BH280" s="200"/>
      <c r="BI280" s="200"/>
      <c r="BJ280" s="200"/>
      <c r="BK280" s="200"/>
      <c r="BL280" s="200"/>
    </row>
    <row r="281" spans="1:64" ht="12.75" customHeight="1">
      <c r="A281" s="986"/>
      <c r="B281" s="1022"/>
      <c r="C281" s="1022"/>
      <c r="D281" s="1022"/>
      <c r="E281" s="1022"/>
      <c r="F281" s="1022"/>
      <c r="G281" s="1022"/>
      <c r="H281" s="1022"/>
      <c r="I281" s="1022"/>
      <c r="J281" s="1022"/>
      <c r="K281" s="1022"/>
      <c r="L281" s="1022"/>
      <c r="M281" s="1022"/>
      <c r="N281" s="1022"/>
      <c r="O281" s="1022"/>
      <c r="P281" s="1022"/>
      <c r="Q281" s="1022"/>
      <c r="R281" s="1022"/>
      <c r="S281" s="1022"/>
      <c r="T281" s="1022"/>
      <c r="U281" s="1022"/>
      <c r="V281" s="1022"/>
      <c r="W281" s="1022"/>
      <c r="X281" s="430"/>
      <c r="Y281" s="200"/>
      <c r="Z281" s="200"/>
      <c r="AA281" s="200"/>
      <c r="AB281" s="200"/>
      <c r="AC281" s="200"/>
      <c r="AD281" s="200"/>
      <c r="AE281" s="200"/>
      <c r="AF281" s="200"/>
      <c r="AG281" s="200"/>
      <c r="AH281" s="363"/>
      <c r="AI281" s="200"/>
      <c r="AJ281" s="200"/>
      <c r="AK281" s="200"/>
      <c r="AL281" s="200"/>
      <c r="AM281" s="200"/>
      <c r="AN281" s="200"/>
      <c r="AO281" s="200"/>
      <c r="AP281" s="200"/>
      <c r="AQ281" s="200"/>
      <c r="AR281" s="200"/>
      <c r="AS281" s="200"/>
      <c r="AT281" s="200"/>
      <c r="AU281" s="200"/>
      <c r="AV281" s="200"/>
      <c r="AW281" s="200"/>
      <c r="AX281" s="200"/>
      <c r="AY281" s="200"/>
      <c r="AZ281" s="200"/>
      <c r="BA281" s="200"/>
      <c r="BB281" s="200"/>
      <c r="BC281" s="200"/>
      <c r="BD281" s="200"/>
      <c r="BE281" s="200"/>
      <c r="BF281" s="200"/>
      <c r="BG281" s="200"/>
      <c r="BH281" s="200"/>
      <c r="BI281" s="200"/>
      <c r="BJ281" s="200"/>
      <c r="BK281" s="200"/>
      <c r="BL281" s="200"/>
    </row>
    <row r="282" spans="1:34" ht="11.25" customHeight="1">
      <c r="A282" s="986"/>
      <c r="B282" s="1022"/>
      <c r="C282" s="1022"/>
      <c r="D282" s="1022"/>
      <c r="E282" s="1022"/>
      <c r="F282" s="1022"/>
      <c r="G282" s="1022"/>
      <c r="H282" s="1022"/>
      <c r="I282" s="1022"/>
      <c r="J282" s="1022"/>
      <c r="K282" s="1022"/>
      <c r="L282" s="1022"/>
      <c r="M282" s="1022"/>
      <c r="N282" s="1022"/>
      <c r="O282" s="1022"/>
      <c r="P282" s="1022"/>
      <c r="Q282" s="1022"/>
      <c r="R282" s="1022"/>
      <c r="S282" s="1022"/>
      <c r="T282" s="1022"/>
      <c r="U282" s="1022"/>
      <c r="V282" s="1022"/>
      <c r="W282" s="1022"/>
      <c r="X282" s="430"/>
      <c r="AH282" s="363"/>
    </row>
    <row r="283" spans="1:256" ht="12.75">
      <c r="A283" s="986"/>
      <c r="B283" s="1022"/>
      <c r="C283" s="1022"/>
      <c r="D283" s="1022"/>
      <c r="E283" s="1022"/>
      <c r="F283" s="1022"/>
      <c r="G283" s="1022"/>
      <c r="H283" s="1022"/>
      <c r="I283" s="1022"/>
      <c r="J283" s="1022"/>
      <c r="K283" s="1022"/>
      <c r="L283" s="1022"/>
      <c r="M283" s="1022"/>
      <c r="N283" s="1022"/>
      <c r="O283" s="1022"/>
      <c r="P283" s="1022"/>
      <c r="Q283" s="1022"/>
      <c r="R283" s="1022"/>
      <c r="S283" s="1022"/>
      <c r="T283" s="1022"/>
      <c r="U283" s="1022"/>
      <c r="V283" s="1022"/>
      <c r="W283" s="1022"/>
      <c r="X283" s="430"/>
      <c r="Y283" s="182"/>
      <c r="Z283" s="182"/>
      <c r="AA283" s="182"/>
      <c r="AB283" s="182"/>
      <c r="AC283" s="182"/>
      <c r="AD283" s="182"/>
      <c r="AE283" s="182"/>
      <c r="AF283" s="182"/>
      <c r="AG283" s="182"/>
      <c r="AH283" s="363"/>
      <c r="AI283" s="182"/>
      <c r="AJ283" s="182"/>
      <c r="AK283" s="182"/>
      <c r="AL283" s="182"/>
      <c r="AM283" s="182"/>
      <c r="AN283" s="182"/>
      <c r="AO283" s="182"/>
      <c r="AP283" s="182"/>
      <c r="AQ283" s="182"/>
      <c r="AR283" s="182"/>
      <c r="AS283" s="182"/>
      <c r="AT283" s="182"/>
      <c r="AU283" s="182"/>
      <c r="AV283" s="182"/>
      <c r="AW283" s="182"/>
      <c r="AX283" s="182"/>
      <c r="AY283" s="182"/>
      <c r="AZ283" s="182"/>
      <c r="BA283" s="182"/>
      <c r="BB283" s="182"/>
      <c r="BC283" s="182"/>
      <c r="BD283" s="182"/>
      <c r="BE283" s="182"/>
      <c r="BF283" s="182"/>
      <c r="BG283" s="182"/>
      <c r="BH283" s="182"/>
      <c r="BI283" s="182"/>
      <c r="BJ283" s="182"/>
      <c r="BK283" s="182"/>
      <c r="BL283" s="182"/>
      <c r="BM283" s="187"/>
      <c r="BN283" s="142"/>
      <c r="BO283" s="183"/>
      <c r="BP283" s="151"/>
      <c r="BQ283" s="151"/>
      <c r="BR283" s="184"/>
      <c r="BS283" s="151"/>
      <c r="BT283" s="151"/>
      <c r="BU283" s="151"/>
      <c r="BV283" s="151"/>
      <c r="BW283" s="151"/>
      <c r="BX283" s="151"/>
      <c r="BY283" s="182"/>
      <c r="BZ283" s="182"/>
      <c r="CA283" s="182"/>
      <c r="CB283" s="182"/>
      <c r="CC283" s="182"/>
      <c r="CD283" s="182"/>
      <c r="CE283" s="182"/>
      <c r="CF283" s="182"/>
      <c r="CG283" s="182"/>
      <c r="CH283" s="182"/>
      <c r="CI283" s="182"/>
      <c r="CJ283" s="182"/>
      <c r="CK283" s="182"/>
      <c r="CL283" s="182"/>
      <c r="CM283" s="182"/>
      <c r="CN283" s="182"/>
      <c r="CO283" s="182"/>
      <c r="CP283" s="182"/>
      <c r="CQ283" s="182"/>
      <c r="CR283" s="182"/>
      <c r="CS283" s="182"/>
      <c r="CT283" s="182"/>
      <c r="CU283" s="182"/>
      <c r="CV283" s="182"/>
      <c r="CW283" s="182"/>
      <c r="CX283" s="182"/>
      <c r="CY283" s="182"/>
      <c r="CZ283" s="182"/>
      <c r="DA283" s="182"/>
      <c r="DB283" s="182"/>
      <c r="DC283" s="182"/>
      <c r="DD283" s="182"/>
      <c r="DE283" s="182"/>
      <c r="DG283" s="182"/>
      <c r="DH283" s="182"/>
      <c r="DI283" s="182"/>
      <c r="DJ283" s="182"/>
      <c r="DK283" s="182"/>
      <c r="DL283" s="182"/>
      <c r="DM283" s="182"/>
      <c r="DN283" s="182"/>
      <c r="DO283" s="182"/>
      <c r="DP283" s="182"/>
      <c r="DQ283" s="182"/>
      <c r="DR283" s="182"/>
      <c r="DS283" s="182"/>
      <c r="DT283" s="182"/>
      <c r="DU283" s="182"/>
      <c r="DV283" s="182"/>
      <c r="DW283" s="182"/>
      <c r="DX283" s="182"/>
      <c r="DY283" s="182"/>
      <c r="DZ283" s="182"/>
      <c r="EA283" s="182"/>
      <c r="EB283" s="182"/>
      <c r="EC283" s="182"/>
      <c r="ED283" s="182"/>
      <c r="EE283" s="182"/>
      <c r="EF283" s="182"/>
      <c r="EG283" s="182"/>
      <c r="EH283" s="182"/>
      <c r="EI283" s="182"/>
      <c r="EJ283" s="182"/>
      <c r="EK283" s="182"/>
      <c r="EL283" s="182"/>
      <c r="EM283" s="182"/>
      <c r="EN283" s="182"/>
      <c r="EO283" s="182"/>
      <c r="EP283" s="182"/>
      <c r="EQ283" s="182"/>
      <c r="ER283" s="182"/>
      <c r="ES283" s="182"/>
      <c r="ET283" s="182"/>
      <c r="EU283" s="182"/>
      <c r="EV283" s="182"/>
      <c r="EW283" s="182"/>
      <c r="EX283" s="182"/>
      <c r="EY283" s="182"/>
      <c r="EZ283" s="182"/>
      <c r="FA283" s="182"/>
      <c r="FB283" s="182"/>
      <c r="FC283" s="182"/>
      <c r="FD283" s="182"/>
      <c r="FE283" s="182"/>
      <c r="FF283" s="182"/>
      <c r="FG283" s="182"/>
      <c r="FH283" s="182"/>
      <c r="FI283" s="182"/>
      <c r="FJ283" s="182"/>
      <c r="FK283" s="182"/>
      <c r="FL283" s="182"/>
      <c r="FM283" s="182"/>
      <c r="FN283" s="182"/>
      <c r="FO283" s="182"/>
      <c r="FP283" s="182"/>
      <c r="FQ283" s="182"/>
      <c r="FR283" s="182"/>
      <c r="FS283" s="182"/>
      <c r="FT283" s="182"/>
      <c r="FU283" s="182"/>
      <c r="FV283" s="182"/>
      <c r="FW283" s="182"/>
      <c r="FX283" s="182"/>
      <c r="FY283" s="182"/>
      <c r="FZ283" s="182"/>
      <c r="GA283" s="182"/>
      <c r="GB283" s="182"/>
      <c r="GC283" s="182"/>
      <c r="GD283" s="182"/>
      <c r="GE283" s="182"/>
      <c r="GF283" s="182"/>
      <c r="GG283" s="182"/>
      <c r="GH283" s="182"/>
      <c r="GI283" s="182"/>
      <c r="GJ283" s="182"/>
      <c r="GK283" s="182"/>
      <c r="GL283" s="182"/>
      <c r="GM283" s="182"/>
      <c r="GN283" s="182"/>
      <c r="GO283" s="182"/>
      <c r="GP283" s="182"/>
      <c r="GQ283" s="182"/>
      <c r="GR283" s="182"/>
      <c r="GS283" s="182"/>
      <c r="GT283" s="182"/>
      <c r="GU283" s="182"/>
      <c r="GV283" s="182"/>
      <c r="GW283" s="182"/>
      <c r="GX283" s="182"/>
      <c r="GY283" s="182"/>
      <c r="GZ283" s="182"/>
      <c r="HA283" s="182"/>
      <c r="HB283" s="182"/>
      <c r="HC283" s="182"/>
      <c r="HD283" s="182"/>
      <c r="HE283" s="182"/>
      <c r="HF283" s="182"/>
      <c r="HG283" s="182"/>
      <c r="HH283" s="182"/>
      <c r="HI283" s="182"/>
      <c r="HJ283" s="182"/>
      <c r="HK283" s="182"/>
      <c r="HL283" s="182"/>
      <c r="HM283" s="182"/>
      <c r="HN283" s="182"/>
      <c r="HO283" s="182"/>
      <c r="HP283" s="182"/>
      <c r="HQ283" s="182"/>
      <c r="HR283" s="182"/>
      <c r="HS283" s="182"/>
      <c r="HT283" s="182"/>
      <c r="HU283" s="182"/>
      <c r="HV283" s="182"/>
      <c r="HW283" s="182"/>
      <c r="HX283" s="182"/>
      <c r="HY283" s="182"/>
      <c r="HZ283" s="182"/>
      <c r="IA283" s="182"/>
      <c r="IB283" s="182"/>
      <c r="IC283" s="182"/>
      <c r="ID283" s="182"/>
      <c r="IE283" s="182"/>
      <c r="IF283" s="182"/>
      <c r="IG283" s="182"/>
      <c r="IH283" s="182"/>
      <c r="II283" s="182"/>
      <c r="IJ283" s="182"/>
      <c r="IK283" s="182"/>
      <c r="IL283" s="182"/>
      <c r="IM283" s="182"/>
      <c r="IN283" s="182"/>
      <c r="IO283" s="182"/>
      <c r="IP283" s="182"/>
      <c r="IQ283" s="182"/>
      <c r="IR283" s="182"/>
      <c r="IS283" s="182"/>
      <c r="IT283" s="182"/>
      <c r="IU283" s="182"/>
      <c r="IV283" s="182"/>
    </row>
    <row r="284" spans="1:34" ht="3.75" customHeight="1">
      <c r="A284" s="201"/>
      <c r="B284" s="197"/>
      <c r="C284" s="197"/>
      <c r="D284" s="197"/>
      <c r="E284" s="197"/>
      <c r="F284" s="197"/>
      <c r="G284" s="197"/>
      <c r="H284" s="197"/>
      <c r="I284" s="197"/>
      <c r="J284" s="197"/>
      <c r="K284" s="197"/>
      <c r="L284" s="197"/>
      <c r="M284" s="197"/>
      <c r="N284" s="197"/>
      <c r="O284" s="197"/>
      <c r="P284" s="197"/>
      <c r="Q284" s="197"/>
      <c r="R284" s="197"/>
      <c r="S284" s="197"/>
      <c r="T284" s="182"/>
      <c r="U284" s="182"/>
      <c r="V284" s="182"/>
      <c r="W284" s="182"/>
      <c r="X284" s="430"/>
      <c r="AH284" s="363"/>
    </row>
    <row r="285" spans="1:34" ht="12.75">
      <c r="A285" s="251" t="s">
        <v>272</v>
      </c>
      <c r="B285" s="293" t="s">
        <v>220</v>
      </c>
      <c r="X285" s="430"/>
      <c r="AH285" s="363"/>
    </row>
    <row r="286" spans="24:34" ht="3" customHeight="1">
      <c r="X286" s="430"/>
      <c r="AH286" s="363"/>
    </row>
    <row r="287" spans="1:34" ht="14.25" customHeight="1">
      <c r="A287" s="1075" t="s">
        <v>203</v>
      </c>
      <c r="B287" s="861" t="s">
        <v>221</v>
      </c>
      <c r="C287" s="862"/>
      <c r="D287" s="862"/>
      <c r="E287" s="862"/>
      <c r="F287" s="862"/>
      <c r="G287" s="862"/>
      <c r="H287" s="862"/>
      <c r="I287" s="862"/>
      <c r="J287" s="863"/>
      <c r="K287" s="752" t="s">
        <v>205</v>
      </c>
      <c r="L287" s="753"/>
      <c r="M287" s="753"/>
      <c r="N287" s="753"/>
      <c r="O287" s="753"/>
      <c r="P287" s="753"/>
      <c r="Q287" s="753"/>
      <c r="R287" s="753"/>
      <c r="S287" s="753"/>
      <c r="T287" s="753"/>
      <c r="U287" s="753"/>
      <c r="V287" s="753"/>
      <c r="W287" s="754"/>
      <c r="X287" s="430"/>
      <c r="AH287" s="363"/>
    </row>
    <row r="288" spans="1:34" ht="14.25" customHeight="1">
      <c r="A288" s="1075"/>
      <c r="B288" s="864"/>
      <c r="C288" s="865"/>
      <c r="D288" s="865"/>
      <c r="E288" s="865"/>
      <c r="F288" s="865"/>
      <c r="G288" s="865"/>
      <c r="H288" s="865"/>
      <c r="I288" s="865"/>
      <c r="J288" s="866"/>
      <c r="K288" s="755" t="s">
        <v>206</v>
      </c>
      <c r="L288" s="756"/>
      <c r="M288" s="756"/>
      <c r="N288" s="756"/>
      <c r="O288" s="756"/>
      <c r="P288" s="756"/>
      <c r="Q288" s="756"/>
      <c r="R288" s="756"/>
      <c r="S288" s="756"/>
      <c r="T288" s="756"/>
      <c r="U288" s="756"/>
      <c r="V288" s="756"/>
      <c r="W288" s="757"/>
      <c r="X288" s="430"/>
      <c r="AH288" s="363"/>
    </row>
    <row r="289" spans="1:34" ht="14.25" customHeight="1">
      <c r="A289" s="1075"/>
      <c r="B289" s="864"/>
      <c r="C289" s="865"/>
      <c r="D289" s="865"/>
      <c r="E289" s="865"/>
      <c r="F289" s="865"/>
      <c r="G289" s="865"/>
      <c r="H289" s="865"/>
      <c r="I289" s="865"/>
      <c r="J289" s="866"/>
      <c r="K289" s="1049">
        <v>0</v>
      </c>
      <c r="L289" s="1049"/>
      <c r="M289" s="1049"/>
      <c r="N289" s="1049"/>
      <c r="O289" s="1049"/>
      <c r="P289" s="758">
        <v>10</v>
      </c>
      <c r="Q289" s="759"/>
      <c r="R289" s="759"/>
      <c r="S289" s="760"/>
      <c r="T289" s="758">
        <v>20</v>
      </c>
      <c r="U289" s="759"/>
      <c r="V289" s="759"/>
      <c r="W289" s="760"/>
      <c r="X289" s="430"/>
      <c r="AH289" s="363"/>
    </row>
    <row r="290" spans="1:34" ht="14.25" customHeight="1">
      <c r="A290" s="1075"/>
      <c r="B290" s="864"/>
      <c r="C290" s="865"/>
      <c r="D290" s="865"/>
      <c r="E290" s="865"/>
      <c r="F290" s="865"/>
      <c r="G290" s="865"/>
      <c r="H290" s="865"/>
      <c r="I290" s="865"/>
      <c r="J290" s="866"/>
      <c r="K290" s="850" t="s">
        <v>294</v>
      </c>
      <c r="L290" s="850"/>
      <c r="M290" s="850"/>
      <c r="N290" s="850"/>
      <c r="O290" s="850"/>
      <c r="P290" s="764" t="s">
        <v>295</v>
      </c>
      <c r="Q290" s="765"/>
      <c r="R290" s="765"/>
      <c r="S290" s="766"/>
      <c r="T290" s="764" t="s">
        <v>222</v>
      </c>
      <c r="U290" s="765"/>
      <c r="V290" s="765"/>
      <c r="W290" s="766"/>
      <c r="X290" s="430"/>
      <c r="AH290" s="363"/>
    </row>
    <row r="291" spans="1:34" ht="14.25" customHeight="1">
      <c r="A291" s="1075"/>
      <c r="B291" s="864"/>
      <c r="C291" s="865"/>
      <c r="D291" s="865"/>
      <c r="E291" s="865"/>
      <c r="F291" s="865"/>
      <c r="G291" s="865"/>
      <c r="H291" s="865"/>
      <c r="I291" s="865"/>
      <c r="J291" s="866"/>
      <c r="K291" s="850"/>
      <c r="L291" s="850"/>
      <c r="M291" s="850"/>
      <c r="N291" s="850"/>
      <c r="O291" s="850"/>
      <c r="P291" s="767"/>
      <c r="Q291" s="768"/>
      <c r="R291" s="768"/>
      <c r="S291" s="769"/>
      <c r="T291" s="767"/>
      <c r="U291" s="768"/>
      <c r="V291" s="768"/>
      <c r="W291" s="769"/>
      <c r="X291" s="430"/>
      <c r="AH291" s="363"/>
    </row>
    <row r="292" spans="1:34" ht="14.25" customHeight="1">
      <c r="A292" s="1075"/>
      <c r="B292" s="864"/>
      <c r="C292" s="865"/>
      <c r="D292" s="865"/>
      <c r="E292" s="865"/>
      <c r="F292" s="865"/>
      <c r="G292" s="865"/>
      <c r="H292" s="865"/>
      <c r="I292" s="865"/>
      <c r="J292" s="866"/>
      <c r="K292" s="850"/>
      <c r="L292" s="850"/>
      <c r="M292" s="850"/>
      <c r="N292" s="850"/>
      <c r="O292" s="850"/>
      <c r="P292" s="767"/>
      <c r="Q292" s="768"/>
      <c r="R292" s="768"/>
      <c r="S292" s="769"/>
      <c r="T292" s="767"/>
      <c r="U292" s="768"/>
      <c r="V292" s="768"/>
      <c r="W292" s="769"/>
      <c r="X292" s="430"/>
      <c r="AE292" s="5" t="s">
        <v>418</v>
      </c>
      <c r="AH292" s="363"/>
    </row>
    <row r="293" spans="1:34" ht="10.5" customHeight="1">
      <c r="A293" s="1075"/>
      <c r="B293" s="867"/>
      <c r="C293" s="868"/>
      <c r="D293" s="868"/>
      <c r="E293" s="868"/>
      <c r="F293" s="868"/>
      <c r="G293" s="868"/>
      <c r="H293" s="868"/>
      <c r="I293" s="868"/>
      <c r="J293" s="869"/>
      <c r="K293" s="850"/>
      <c r="L293" s="850"/>
      <c r="M293" s="850"/>
      <c r="N293" s="850"/>
      <c r="O293" s="850"/>
      <c r="P293" s="770"/>
      <c r="Q293" s="771"/>
      <c r="R293" s="771"/>
      <c r="S293" s="772"/>
      <c r="T293" s="767"/>
      <c r="U293" s="768"/>
      <c r="V293" s="768"/>
      <c r="W293" s="769"/>
      <c r="X293" s="430"/>
      <c r="Z293" s="242" t="s">
        <v>208</v>
      </c>
      <c r="AA293" s="243" t="s">
        <v>283</v>
      </c>
      <c r="AE293" s="278" t="s">
        <v>3</v>
      </c>
      <c r="AF293" s="279" t="s">
        <v>2</v>
      </c>
      <c r="AH293" s="363"/>
    </row>
    <row r="294" spans="1:34" ht="12.75">
      <c r="A294" s="786" t="s">
        <v>187</v>
      </c>
      <c r="B294" s="789" t="s">
        <v>698</v>
      </c>
      <c r="C294" s="790"/>
      <c r="D294" s="790"/>
      <c r="E294" s="790"/>
      <c r="F294" s="790"/>
      <c r="G294" s="790"/>
      <c r="H294" s="790"/>
      <c r="I294" s="790"/>
      <c r="J294" s="791"/>
      <c r="K294" s="779">
        <f>IF(Y294=0,IF(FIO="","",0),"")</f>
      </c>
      <c r="L294" s="780"/>
      <c r="M294" s="780"/>
      <c r="N294" s="780"/>
      <c r="O294" s="781"/>
      <c r="P294" s="876"/>
      <c r="Q294" s="795"/>
      <c r="R294" s="795"/>
      <c r="S294" s="796"/>
      <c r="T294" s="876"/>
      <c r="U294" s="795"/>
      <c r="V294" s="795"/>
      <c r="W294" s="796"/>
      <c r="X294" s="430"/>
      <c r="Y294" s="897">
        <f>MAX(P294:W297)</f>
        <v>0</v>
      </c>
      <c r="Z294" s="244">
        <v>100</v>
      </c>
      <c r="AA294" s="258"/>
      <c r="AE294" s="274">
        <v>60</v>
      </c>
      <c r="AF294" s="275">
        <v>50</v>
      </c>
      <c r="AH294" s="363"/>
    </row>
    <row r="295" spans="1:34" ht="12.75">
      <c r="A295" s="787"/>
      <c r="B295" s="792"/>
      <c r="C295" s="793"/>
      <c r="D295" s="793"/>
      <c r="E295" s="793"/>
      <c r="F295" s="793"/>
      <c r="G295" s="793"/>
      <c r="H295" s="793"/>
      <c r="I295" s="793"/>
      <c r="J295" s="794"/>
      <c r="K295" s="855"/>
      <c r="L295" s="856"/>
      <c r="M295" s="856"/>
      <c r="N295" s="856"/>
      <c r="O295" s="857"/>
      <c r="P295" s="877"/>
      <c r="Q295" s="878"/>
      <c r="R295" s="878"/>
      <c r="S295" s="879"/>
      <c r="T295" s="877"/>
      <c r="U295" s="878"/>
      <c r="V295" s="878"/>
      <c r="W295" s="879"/>
      <c r="X295" s="430"/>
      <c r="Y295" s="897"/>
      <c r="AH295" s="363"/>
    </row>
    <row r="296" spans="1:34" ht="3.75" customHeight="1">
      <c r="A296" s="787"/>
      <c r="B296" s="792"/>
      <c r="C296" s="793"/>
      <c r="D296" s="793"/>
      <c r="E296" s="793"/>
      <c r="F296" s="793"/>
      <c r="G296" s="793"/>
      <c r="H296" s="793"/>
      <c r="I296" s="793"/>
      <c r="J296" s="794"/>
      <c r="K296" s="855"/>
      <c r="L296" s="856"/>
      <c r="M296" s="856"/>
      <c r="N296" s="856"/>
      <c r="O296" s="857"/>
      <c r="P296" s="877"/>
      <c r="Q296" s="878"/>
      <c r="R296" s="878"/>
      <c r="S296" s="879"/>
      <c r="T296" s="877"/>
      <c r="U296" s="878"/>
      <c r="V296" s="878"/>
      <c r="W296" s="879"/>
      <c r="X296" s="430"/>
      <c r="Y296" s="897"/>
      <c r="AH296" s="363"/>
    </row>
    <row r="297" spans="1:34" ht="3.75" customHeight="1">
      <c r="A297" s="788"/>
      <c r="B297" s="833"/>
      <c r="C297" s="834"/>
      <c r="D297" s="834"/>
      <c r="E297" s="834"/>
      <c r="F297" s="834"/>
      <c r="G297" s="834"/>
      <c r="H297" s="834"/>
      <c r="I297" s="834"/>
      <c r="J297" s="835"/>
      <c r="K297" s="782"/>
      <c r="L297" s="783"/>
      <c r="M297" s="783"/>
      <c r="N297" s="783"/>
      <c r="O297" s="784"/>
      <c r="P297" s="880"/>
      <c r="Q297" s="797"/>
      <c r="R297" s="797"/>
      <c r="S297" s="798"/>
      <c r="T297" s="880"/>
      <c r="U297" s="797"/>
      <c r="V297" s="797"/>
      <c r="W297" s="798"/>
      <c r="X297" s="430"/>
      <c r="Y297" s="897"/>
      <c r="AH297" s="363"/>
    </row>
    <row r="298" spans="1:34" ht="12.75">
      <c r="A298" s="786" t="s">
        <v>189</v>
      </c>
      <c r="B298" s="789" t="s">
        <v>699</v>
      </c>
      <c r="C298" s="790"/>
      <c r="D298" s="790"/>
      <c r="E298" s="790"/>
      <c r="F298" s="790"/>
      <c r="G298" s="790"/>
      <c r="H298" s="790"/>
      <c r="I298" s="790"/>
      <c r="J298" s="791"/>
      <c r="K298" s="779">
        <f>IF(Y298=0,IF(FIO="","",0),"")</f>
      </c>
      <c r="L298" s="780"/>
      <c r="M298" s="780"/>
      <c r="N298" s="780"/>
      <c r="O298" s="781"/>
      <c r="P298" s="876"/>
      <c r="Q298" s="795"/>
      <c r="R298" s="795"/>
      <c r="S298" s="796"/>
      <c r="T298" s="876"/>
      <c r="U298" s="795"/>
      <c r="V298" s="795"/>
      <c r="W298" s="796"/>
      <c r="X298" s="430"/>
      <c r="Y298" s="897">
        <f>MAX(P298:W301)</f>
        <v>0</v>
      </c>
      <c r="AB298" s="5" t="s">
        <v>293</v>
      </c>
      <c r="AH298" s="363"/>
    </row>
    <row r="299" spans="1:34" ht="12.75">
      <c r="A299" s="787"/>
      <c r="B299" s="792"/>
      <c r="C299" s="793"/>
      <c r="D299" s="793"/>
      <c r="E299" s="793"/>
      <c r="F299" s="793"/>
      <c r="G299" s="793"/>
      <c r="H299" s="793"/>
      <c r="I299" s="793"/>
      <c r="J299" s="794"/>
      <c r="K299" s="855"/>
      <c r="L299" s="856"/>
      <c r="M299" s="856"/>
      <c r="N299" s="856"/>
      <c r="O299" s="857"/>
      <c r="P299" s="877"/>
      <c r="Q299" s="878"/>
      <c r="R299" s="878"/>
      <c r="S299" s="879"/>
      <c r="T299" s="877"/>
      <c r="U299" s="878"/>
      <c r="V299" s="878"/>
      <c r="W299" s="879"/>
      <c r="X299" s="430"/>
      <c r="Y299" s="897"/>
      <c r="AH299" s="363"/>
    </row>
    <row r="300" spans="1:34" ht="3.75" customHeight="1">
      <c r="A300" s="787"/>
      <c r="B300" s="792"/>
      <c r="C300" s="793"/>
      <c r="D300" s="793"/>
      <c r="E300" s="793"/>
      <c r="F300" s="793"/>
      <c r="G300" s="793"/>
      <c r="H300" s="793"/>
      <c r="I300" s="793"/>
      <c r="J300" s="794"/>
      <c r="K300" s="855"/>
      <c r="L300" s="856"/>
      <c r="M300" s="856"/>
      <c r="N300" s="856"/>
      <c r="O300" s="857"/>
      <c r="P300" s="877"/>
      <c r="Q300" s="878"/>
      <c r="R300" s="878"/>
      <c r="S300" s="879"/>
      <c r="T300" s="877"/>
      <c r="U300" s="878"/>
      <c r="V300" s="878"/>
      <c r="W300" s="879"/>
      <c r="X300" s="430"/>
      <c r="Y300" s="897"/>
      <c r="AH300" s="363"/>
    </row>
    <row r="301" spans="1:34" ht="3.75" customHeight="1">
      <c r="A301" s="788"/>
      <c r="B301" s="833"/>
      <c r="C301" s="834"/>
      <c r="D301" s="834"/>
      <c r="E301" s="834"/>
      <c r="F301" s="834"/>
      <c r="G301" s="834"/>
      <c r="H301" s="834"/>
      <c r="I301" s="834"/>
      <c r="J301" s="835"/>
      <c r="K301" s="782"/>
      <c r="L301" s="783"/>
      <c r="M301" s="783"/>
      <c r="N301" s="783"/>
      <c r="O301" s="784"/>
      <c r="P301" s="880"/>
      <c r="Q301" s="797"/>
      <c r="R301" s="797"/>
      <c r="S301" s="798"/>
      <c r="T301" s="880"/>
      <c r="U301" s="797"/>
      <c r="V301" s="797"/>
      <c r="W301" s="798"/>
      <c r="X301" s="430"/>
      <c r="Y301" s="897"/>
      <c r="AH301" s="363"/>
    </row>
    <row r="302" spans="1:34" ht="12.75">
      <c r="A302" s="786" t="s">
        <v>190</v>
      </c>
      <c r="B302" s="789" t="s">
        <v>701</v>
      </c>
      <c r="C302" s="790"/>
      <c r="D302" s="790"/>
      <c r="E302" s="790"/>
      <c r="F302" s="790"/>
      <c r="G302" s="790"/>
      <c r="H302" s="790"/>
      <c r="I302" s="790"/>
      <c r="J302" s="791"/>
      <c r="K302" s="779">
        <f>IF(Y302=0,IF(FIO="","",0),"")</f>
      </c>
      <c r="L302" s="780"/>
      <c r="M302" s="780"/>
      <c r="N302" s="780"/>
      <c r="O302" s="781"/>
      <c r="P302" s="876"/>
      <c r="Q302" s="795"/>
      <c r="R302" s="795"/>
      <c r="S302" s="796"/>
      <c r="T302" s="876"/>
      <c r="U302" s="795"/>
      <c r="V302" s="795"/>
      <c r="W302" s="796"/>
      <c r="X302" s="430"/>
      <c r="Y302" s="897">
        <f>MAX(P302:W305)</f>
        <v>0</v>
      </c>
      <c r="AH302" s="363"/>
    </row>
    <row r="303" spans="1:34" ht="12.75">
      <c r="A303" s="787"/>
      <c r="B303" s="792"/>
      <c r="C303" s="793"/>
      <c r="D303" s="793"/>
      <c r="E303" s="793"/>
      <c r="F303" s="793"/>
      <c r="G303" s="793"/>
      <c r="H303" s="793"/>
      <c r="I303" s="793"/>
      <c r="J303" s="794"/>
      <c r="K303" s="855"/>
      <c r="L303" s="856"/>
      <c r="M303" s="856"/>
      <c r="N303" s="856"/>
      <c r="O303" s="857"/>
      <c r="P303" s="877"/>
      <c r="Q303" s="878"/>
      <c r="R303" s="878"/>
      <c r="S303" s="879"/>
      <c r="T303" s="877"/>
      <c r="U303" s="878"/>
      <c r="V303" s="878"/>
      <c r="W303" s="879"/>
      <c r="X303" s="430"/>
      <c r="Y303" s="897"/>
      <c r="AH303" s="363"/>
    </row>
    <row r="304" spans="1:34" ht="12.75">
      <c r="A304" s="787"/>
      <c r="B304" s="792"/>
      <c r="C304" s="793"/>
      <c r="D304" s="793"/>
      <c r="E304" s="793"/>
      <c r="F304" s="793"/>
      <c r="G304" s="793"/>
      <c r="H304" s="793"/>
      <c r="I304" s="793"/>
      <c r="J304" s="794"/>
      <c r="K304" s="855"/>
      <c r="L304" s="856"/>
      <c r="M304" s="856"/>
      <c r="N304" s="856"/>
      <c r="O304" s="857"/>
      <c r="P304" s="877"/>
      <c r="Q304" s="878"/>
      <c r="R304" s="878"/>
      <c r="S304" s="879"/>
      <c r="T304" s="877"/>
      <c r="U304" s="878"/>
      <c r="V304" s="878"/>
      <c r="W304" s="879"/>
      <c r="X304" s="430"/>
      <c r="Y304" s="897"/>
      <c r="AH304" s="363"/>
    </row>
    <row r="305" spans="1:34" ht="7.5" customHeight="1">
      <c r="A305" s="788"/>
      <c r="B305" s="833"/>
      <c r="C305" s="834"/>
      <c r="D305" s="834"/>
      <c r="E305" s="834"/>
      <c r="F305" s="834"/>
      <c r="G305" s="834"/>
      <c r="H305" s="834"/>
      <c r="I305" s="834"/>
      <c r="J305" s="835"/>
      <c r="K305" s="782"/>
      <c r="L305" s="783"/>
      <c r="M305" s="783"/>
      <c r="N305" s="783"/>
      <c r="O305" s="784"/>
      <c r="P305" s="880"/>
      <c r="Q305" s="797"/>
      <c r="R305" s="797"/>
      <c r="S305" s="798"/>
      <c r="T305" s="880"/>
      <c r="U305" s="797"/>
      <c r="V305" s="797"/>
      <c r="W305" s="798"/>
      <c r="X305" s="430"/>
      <c r="Y305" s="897"/>
      <c r="AH305" s="363"/>
    </row>
    <row r="306" spans="1:34" ht="12.75" customHeight="1">
      <c r="A306" s="786" t="s">
        <v>191</v>
      </c>
      <c r="B306" s="789" t="s">
        <v>223</v>
      </c>
      <c r="C306" s="790"/>
      <c r="D306" s="790"/>
      <c r="E306" s="790"/>
      <c r="F306" s="790"/>
      <c r="G306" s="790"/>
      <c r="H306" s="790"/>
      <c r="I306" s="790"/>
      <c r="J306" s="791"/>
      <c r="K306" s="779">
        <f>IF(Y306=0,IF(FIO="","",0),"")</f>
      </c>
      <c r="L306" s="780"/>
      <c r="M306" s="780"/>
      <c r="N306" s="780"/>
      <c r="O306" s="781"/>
      <c r="P306" s="876"/>
      <c r="Q306" s="795"/>
      <c r="R306" s="795"/>
      <c r="S306" s="796"/>
      <c r="T306" s="876"/>
      <c r="U306" s="795"/>
      <c r="V306" s="795"/>
      <c r="W306" s="796"/>
      <c r="X306" s="430"/>
      <c r="Y306" s="897">
        <f>MAX(P306:W309)</f>
        <v>0</v>
      </c>
      <c r="AH306" s="363"/>
    </row>
    <row r="307" spans="1:34" ht="3" customHeight="1">
      <c r="A307" s="787"/>
      <c r="B307" s="792"/>
      <c r="C307" s="793"/>
      <c r="D307" s="793"/>
      <c r="E307" s="793"/>
      <c r="F307" s="793"/>
      <c r="G307" s="793"/>
      <c r="H307" s="793"/>
      <c r="I307" s="793"/>
      <c r="J307" s="794"/>
      <c r="K307" s="855"/>
      <c r="L307" s="856"/>
      <c r="M307" s="856"/>
      <c r="N307" s="856"/>
      <c r="O307" s="857"/>
      <c r="P307" s="877"/>
      <c r="Q307" s="878"/>
      <c r="R307" s="878"/>
      <c r="S307" s="879"/>
      <c r="T307" s="877"/>
      <c r="U307" s="878"/>
      <c r="V307" s="878"/>
      <c r="W307" s="879"/>
      <c r="X307" s="430"/>
      <c r="Y307" s="897"/>
      <c r="AH307" s="363"/>
    </row>
    <row r="308" spans="1:34" ht="3.75" customHeight="1">
      <c r="A308" s="787"/>
      <c r="B308" s="792"/>
      <c r="C308" s="793"/>
      <c r="D308" s="793"/>
      <c r="E308" s="793"/>
      <c r="F308" s="793"/>
      <c r="G308" s="793"/>
      <c r="H308" s="793"/>
      <c r="I308" s="793"/>
      <c r="J308" s="794"/>
      <c r="K308" s="855"/>
      <c r="L308" s="856"/>
      <c r="M308" s="856"/>
      <c r="N308" s="856"/>
      <c r="O308" s="857"/>
      <c r="P308" s="877"/>
      <c r="Q308" s="878"/>
      <c r="R308" s="878"/>
      <c r="S308" s="879"/>
      <c r="T308" s="877"/>
      <c r="U308" s="878"/>
      <c r="V308" s="878"/>
      <c r="W308" s="879"/>
      <c r="X308" s="430"/>
      <c r="Y308" s="897"/>
      <c r="AH308" s="363"/>
    </row>
    <row r="309" spans="1:34" ht="12.75">
      <c r="A309" s="788"/>
      <c r="B309" s="833"/>
      <c r="C309" s="834"/>
      <c r="D309" s="834"/>
      <c r="E309" s="834"/>
      <c r="F309" s="834"/>
      <c r="G309" s="834"/>
      <c r="H309" s="834"/>
      <c r="I309" s="834"/>
      <c r="J309" s="835"/>
      <c r="K309" s="782"/>
      <c r="L309" s="783"/>
      <c r="M309" s="783"/>
      <c r="N309" s="783"/>
      <c r="O309" s="784"/>
      <c r="P309" s="880"/>
      <c r="Q309" s="797"/>
      <c r="R309" s="797"/>
      <c r="S309" s="798"/>
      <c r="T309" s="880"/>
      <c r="U309" s="797"/>
      <c r="V309" s="797"/>
      <c r="W309" s="798"/>
      <c r="X309" s="430"/>
      <c r="Y309" s="897"/>
      <c r="AH309" s="363"/>
    </row>
    <row r="310" spans="1:34" ht="12.75" customHeight="1">
      <c r="A310" s="786" t="s">
        <v>700</v>
      </c>
      <c r="B310" s="789" t="s">
        <v>702</v>
      </c>
      <c r="C310" s="790"/>
      <c r="D310" s="790"/>
      <c r="E310" s="790"/>
      <c r="F310" s="790"/>
      <c r="G310" s="790"/>
      <c r="H310" s="790"/>
      <c r="I310" s="790"/>
      <c r="J310" s="791"/>
      <c r="K310" s="779">
        <f>IF(Y310=0,IF(FIO="","",0),"")</f>
      </c>
      <c r="L310" s="780"/>
      <c r="M310" s="780"/>
      <c r="N310" s="780"/>
      <c r="O310" s="781"/>
      <c r="P310" s="876"/>
      <c r="Q310" s="795"/>
      <c r="R310" s="795"/>
      <c r="S310" s="796"/>
      <c r="T310" s="876"/>
      <c r="U310" s="795"/>
      <c r="V310" s="795"/>
      <c r="W310" s="796"/>
      <c r="X310" s="430"/>
      <c r="Y310" s="897">
        <f>MAX(P310:W313)</f>
        <v>0</v>
      </c>
      <c r="AH310" s="363"/>
    </row>
    <row r="311" spans="1:34" ht="3" customHeight="1">
      <c r="A311" s="787"/>
      <c r="B311" s="792"/>
      <c r="C311" s="793"/>
      <c r="D311" s="793"/>
      <c r="E311" s="793"/>
      <c r="F311" s="793"/>
      <c r="G311" s="793"/>
      <c r="H311" s="793"/>
      <c r="I311" s="793"/>
      <c r="J311" s="794"/>
      <c r="K311" s="855"/>
      <c r="L311" s="856"/>
      <c r="M311" s="856"/>
      <c r="N311" s="856"/>
      <c r="O311" s="857"/>
      <c r="P311" s="877"/>
      <c r="Q311" s="878"/>
      <c r="R311" s="878"/>
      <c r="S311" s="879"/>
      <c r="T311" s="877"/>
      <c r="U311" s="878"/>
      <c r="V311" s="878"/>
      <c r="W311" s="879"/>
      <c r="X311" s="430"/>
      <c r="Y311" s="897"/>
      <c r="AH311" s="363"/>
    </row>
    <row r="312" spans="1:34" ht="3.75" customHeight="1">
      <c r="A312" s="787"/>
      <c r="B312" s="792"/>
      <c r="C312" s="793"/>
      <c r="D312" s="793"/>
      <c r="E312" s="793"/>
      <c r="F312" s="793"/>
      <c r="G312" s="793"/>
      <c r="H312" s="793"/>
      <c r="I312" s="793"/>
      <c r="J312" s="794"/>
      <c r="K312" s="855"/>
      <c r="L312" s="856"/>
      <c r="M312" s="856"/>
      <c r="N312" s="856"/>
      <c r="O312" s="857"/>
      <c r="P312" s="877"/>
      <c r="Q312" s="878"/>
      <c r="R312" s="878"/>
      <c r="S312" s="879"/>
      <c r="T312" s="877"/>
      <c r="U312" s="878"/>
      <c r="V312" s="878"/>
      <c r="W312" s="879"/>
      <c r="X312" s="430"/>
      <c r="Y312" s="897"/>
      <c r="AH312" s="363"/>
    </row>
    <row r="313" spans="1:34" ht="12.75">
      <c r="A313" s="788"/>
      <c r="B313" s="833"/>
      <c r="C313" s="834"/>
      <c r="D313" s="834"/>
      <c r="E313" s="834"/>
      <c r="F313" s="834"/>
      <c r="G313" s="834"/>
      <c r="H313" s="834"/>
      <c r="I313" s="834"/>
      <c r="J313" s="835"/>
      <c r="K313" s="782"/>
      <c r="L313" s="783"/>
      <c r="M313" s="783"/>
      <c r="N313" s="783"/>
      <c r="O313" s="784"/>
      <c r="P313" s="880"/>
      <c r="Q313" s="797"/>
      <c r="R313" s="797"/>
      <c r="S313" s="798"/>
      <c r="T313" s="880"/>
      <c r="U313" s="797"/>
      <c r="V313" s="797"/>
      <c r="W313" s="798"/>
      <c r="X313" s="430"/>
      <c r="Y313" s="897"/>
      <c r="AH313" s="363"/>
    </row>
    <row r="314" spans="1:34" ht="6.75" customHeight="1">
      <c r="A314" s="264"/>
      <c r="B314" s="217"/>
      <c r="C314" s="217"/>
      <c r="D314" s="217"/>
      <c r="E314" s="217"/>
      <c r="F314" s="12"/>
      <c r="G314" s="12"/>
      <c r="H314" s="12"/>
      <c r="I314" s="12"/>
      <c r="J314" s="12"/>
      <c r="K314" s="12"/>
      <c r="L314" s="196"/>
      <c r="M314" s="196"/>
      <c r="N314" s="196"/>
      <c r="O314" s="196"/>
      <c r="P314" s="196"/>
      <c r="Q314" s="196"/>
      <c r="R314" s="196"/>
      <c r="S314" s="196"/>
      <c r="T314" s="196"/>
      <c r="U314" s="196"/>
      <c r="V314" s="196"/>
      <c r="W314" s="196"/>
      <c r="X314" s="430"/>
      <c r="AH314" s="363"/>
    </row>
    <row r="315" spans="1:34" ht="12.75">
      <c r="A315" s="251" t="s">
        <v>224</v>
      </c>
      <c r="B315" s="293" t="s">
        <v>225</v>
      </c>
      <c r="X315" s="430"/>
      <c r="AH315" s="363"/>
    </row>
    <row r="316" spans="1:34" ht="12.75">
      <c r="A316" s="283" t="s">
        <v>226</v>
      </c>
      <c r="X316" s="430"/>
      <c r="AH316" s="363"/>
    </row>
    <row r="317" spans="1:34" ht="14.25">
      <c r="A317" s="1075" t="s">
        <v>203</v>
      </c>
      <c r="B317" s="969" t="s">
        <v>485</v>
      </c>
      <c r="C317" s="970"/>
      <c r="D317" s="970"/>
      <c r="E317" s="970"/>
      <c r="F317" s="970"/>
      <c r="G317" s="970"/>
      <c r="H317" s="970"/>
      <c r="I317" s="970"/>
      <c r="J317" s="971"/>
      <c r="K317" s="752" t="s">
        <v>216</v>
      </c>
      <c r="L317" s="753"/>
      <c r="M317" s="753"/>
      <c r="N317" s="753"/>
      <c r="O317" s="753"/>
      <c r="P317" s="753"/>
      <c r="Q317" s="753"/>
      <c r="R317" s="753"/>
      <c r="S317" s="753"/>
      <c r="T317" s="753"/>
      <c r="U317" s="753"/>
      <c r="V317" s="753"/>
      <c r="W317" s="754"/>
      <c r="X317" s="430"/>
      <c r="AH317" s="363"/>
    </row>
    <row r="318" spans="1:34" ht="12.75">
      <c r="A318" s="1075"/>
      <c r="B318" s="972"/>
      <c r="C318" s="973"/>
      <c r="D318" s="973"/>
      <c r="E318" s="973"/>
      <c r="F318" s="973"/>
      <c r="G318" s="973"/>
      <c r="H318" s="973"/>
      <c r="I318" s="973"/>
      <c r="J318" s="974"/>
      <c r="K318" s="755" t="s">
        <v>206</v>
      </c>
      <c r="L318" s="756"/>
      <c r="M318" s="756"/>
      <c r="N318" s="756"/>
      <c r="O318" s="756"/>
      <c r="P318" s="756"/>
      <c r="Q318" s="756"/>
      <c r="R318" s="756"/>
      <c r="S318" s="756"/>
      <c r="T318" s="756"/>
      <c r="U318" s="756"/>
      <c r="V318" s="756"/>
      <c r="W318" s="757"/>
      <c r="X318" s="430"/>
      <c r="AH318" s="363"/>
    </row>
    <row r="319" spans="1:34" ht="12.75">
      <c r="A319" s="1075"/>
      <c r="B319" s="972"/>
      <c r="C319" s="973"/>
      <c r="D319" s="973"/>
      <c r="E319" s="973"/>
      <c r="F319" s="973"/>
      <c r="G319" s="973"/>
      <c r="H319" s="973"/>
      <c r="I319" s="973"/>
      <c r="J319" s="974"/>
      <c r="K319" s="843">
        <v>0</v>
      </c>
      <c r="L319" s="843"/>
      <c r="M319" s="843"/>
      <c r="N319" s="843"/>
      <c r="O319" s="843"/>
      <c r="P319" s="758">
        <v>10</v>
      </c>
      <c r="Q319" s="759"/>
      <c r="R319" s="759"/>
      <c r="S319" s="760"/>
      <c r="T319" s="758">
        <v>20</v>
      </c>
      <c r="U319" s="759"/>
      <c r="V319" s="759"/>
      <c r="W319" s="760"/>
      <c r="X319" s="430"/>
      <c r="AH319" s="363"/>
    </row>
    <row r="320" spans="1:34" ht="12.75">
      <c r="A320" s="1075"/>
      <c r="B320" s="972"/>
      <c r="C320" s="973"/>
      <c r="D320" s="973"/>
      <c r="E320" s="973"/>
      <c r="F320" s="973"/>
      <c r="G320" s="973"/>
      <c r="H320" s="973"/>
      <c r="I320" s="973"/>
      <c r="J320" s="974"/>
      <c r="K320" s="850" t="s">
        <v>484</v>
      </c>
      <c r="L320" s="850"/>
      <c r="M320" s="850"/>
      <c r="N320" s="850"/>
      <c r="O320" s="850"/>
      <c r="P320" s="764" t="s">
        <v>295</v>
      </c>
      <c r="Q320" s="765"/>
      <c r="R320" s="765"/>
      <c r="S320" s="766"/>
      <c r="T320" s="764" t="s">
        <v>222</v>
      </c>
      <c r="U320" s="765"/>
      <c r="V320" s="765"/>
      <c r="W320" s="766"/>
      <c r="X320" s="430"/>
      <c r="AH320" s="363"/>
    </row>
    <row r="321" spans="1:34" ht="14.25" customHeight="1">
      <c r="A321" s="1075"/>
      <c r="B321" s="975" t="s">
        <v>486</v>
      </c>
      <c r="C321" s="976"/>
      <c r="D321" s="976"/>
      <c r="E321" s="976"/>
      <c r="F321" s="976"/>
      <c r="G321" s="976"/>
      <c r="H321" s="976"/>
      <c r="I321" s="976"/>
      <c r="J321" s="977"/>
      <c r="K321" s="850"/>
      <c r="L321" s="850"/>
      <c r="M321" s="850"/>
      <c r="N321" s="850"/>
      <c r="O321" s="850"/>
      <c r="P321" s="767"/>
      <c r="Q321" s="768"/>
      <c r="R321" s="768"/>
      <c r="S321" s="769"/>
      <c r="T321" s="767"/>
      <c r="U321" s="768"/>
      <c r="V321" s="768"/>
      <c r="W321" s="769"/>
      <c r="X321" s="430"/>
      <c r="AH321" s="363"/>
    </row>
    <row r="322" spans="1:34" ht="12.75">
      <c r="A322" s="1075"/>
      <c r="B322" s="975"/>
      <c r="C322" s="976"/>
      <c r="D322" s="976"/>
      <c r="E322" s="976"/>
      <c r="F322" s="976"/>
      <c r="G322" s="976"/>
      <c r="H322" s="976"/>
      <c r="I322" s="976"/>
      <c r="J322" s="977"/>
      <c r="K322" s="850"/>
      <c r="L322" s="850"/>
      <c r="M322" s="850"/>
      <c r="N322" s="850"/>
      <c r="O322" s="850"/>
      <c r="P322" s="767"/>
      <c r="Q322" s="768"/>
      <c r="R322" s="768"/>
      <c r="S322" s="769"/>
      <c r="T322" s="767"/>
      <c r="U322" s="768"/>
      <c r="V322" s="768"/>
      <c r="W322" s="769"/>
      <c r="X322" s="430"/>
      <c r="AH322" s="363"/>
    </row>
    <row r="323" spans="1:34" ht="3" customHeight="1">
      <c r="A323" s="1075"/>
      <c r="B323" s="978"/>
      <c r="C323" s="979"/>
      <c r="D323" s="979"/>
      <c r="E323" s="979"/>
      <c r="F323" s="979"/>
      <c r="G323" s="979"/>
      <c r="H323" s="979"/>
      <c r="I323" s="979"/>
      <c r="J323" s="980"/>
      <c r="K323" s="1046"/>
      <c r="L323" s="1046"/>
      <c r="M323" s="1046"/>
      <c r="N323" s="1046"/>
      <c r="O323" s="1046"/>
      <c r="P323" s="770"/>
      <c r="Q323" s="771"/>
      <c r="R323" s="771"/>
      <c r="S323" s="772"/>
      <c r="T323" s="767"/>
      <c r="U323" s="768"/>
      <c r="V323" s="768"/>
      <c r="W323" s="769"/>
      <c r="X323" s="430"/>
      <c r="AH323" s="363"/>
    </row>
    <row r="324" spans="1:34" ht="14.25" customHeight="1">
      <c r="A324" s="898" t="s">
        <v>187</v>
      </c>
      <c r="B324" s="901"/>
      <c r="C324" s="902"/>
      <c r="D324" s="902"/>
      <c r="E324" s="902"/>
      <c r="F324" s="902"/>
      <c r="G324" s="902"/>
      <c r="H324" s="902"/>
      <c r="I324" s="902"/>
      <c r="J324" s="903"/>
      <c r="K324" s="780">
        <f>IF(AND(FIO&lt;&gt;"",P324="",T324=""),0,IF(z_kateg="первая","Не заполнять  на первую кв.кат.!",""))</f>
      </c>
      <c r="L324" s="780"/>
      <c r="M324" s="780"/>
      <c r="N324" s="780"/>
      <c r="O324" s="781"/>
      <c r="P324" s="785"/>
      <c r="Q324" s="785"/>
      <c r="R324" s="785"/>
      <c r="S324" s="785"/>
      <c r="T324" s="876"/>
      <c r="U324" s="795"/>
      <c r="V324" s="795"/>
      <c r="W324" s="796"/>
      <c r="X324" s="430"/>
      <c r="Y324" s="897">
        <f>IF(z_kateg="первая",0,MAX(K324:W327))</f>
        <v>0</v>
      </c>
      <c r="Z324" s="242" t="s">
        <v>208</v>
      </c>
      <c r="AA324" s="243" t="s">
        <v>283</v>
      </c>
      <c r="AE324" s="278" t="s">
        <v>3</v>
      </c>
      <c r="AF324" s="279" t="s">
        <v>2</v>
      </c>
      <c r="AH324" s="363"/>
    </row>
    <row r="325" spans="1:34" ht="14.25" customHeight="1">
      <c r="A325" s="899"/>
      <c r="B325" s="904"/>
      <c r="C325" s="905"/>
      <c r="D325" s="905"/>
      <c r="E325" s="905"/>
      <c r="F325" s="905"/>
      <c r="G325" s="905"/>
      <c r="H325" s="905"/>
      <c r="I325" s="905"/>
      <c r="J325" s="906"/>
      <c r="K325" s="856"/>
      <c r="L325" s="856"/>
      <c r="M325" s="856"/>
      <c r="N325" s="856"/>
      <c r="O325" s="857"/>
      <c r="P325" s="785"/>
      <c r="Q325" s="785"/>
      <c r="R325" s="785"/>
      <c r="S325" s="785"/>
      <c r="T325" s="877"/>
      <c r="U325" s="878"/>
      <c r="V325" s="878"/>
      <c r="W325" s="879"/>
      <c r="X325" s="430"/>
      <c r="Y325" s="897"/>
      <c r="Z325" s="244">
        <v>40</v>
      </c>
      <c r="AA325" s="258">
        <f>IF(z_kateg="высшая",AE325,AF325)</f>
        <v>0</v>
      </c>
      <c r="AE325" s="274">
        <v>40</v>
      </c>
      <c r="AF325" s="275">
        <v>0</v>
      </c>
      <c r="AH325" s="363"/>
    </row>
    <row r="326" spans="1:34" ht="14.25" customHeight="1">
      <c r="A326" s="899"/>
      <c r="B326" s="904"/>
      <c r="C326" s="905"/>
      <c r="D326" s="905"/>
      <c r="E326" s="905"/>
      <c r="F326" s="905"/>
      <c r="G326" s="905"/>
      <c r="H326" s="905"/>
      <c r="I326" s="905"/>
      <c r="J326" s="906"/>
      <c r="K326" s="856"/>
      <c r="L326" s="856"/>
      <c r="M326" s="856"/>
      <c r="N326" s="856"/>
      <c r="O326" s="857"/>
      <c r="P326" s="785"/>
      <c r="Q326" s="785"/>
      <c r="R326" s="785"/>
      <c r="S326" s="785"/>
      <c r="T326" s="877"/>
      <c r="U326" s="878"/>
      <c r="V326" s="878"/>
      <c r="W326" s="879"/>
      <c r="X326" s="430"/>
      <c r="Y326" s="897"/>
      <c r="AH326" s="363"/>
    </row>
    <row r="327" spans="1:34" ht="12.75">
      <c r="A327" s="900"/>
      <c r="B327" s="907"/>
      <c r="C327" s="908"/>
      <c r="D327" s="908"/>
      <c r="E327" s="908"/>
      <c r="F327" s="908"/>
      <c r="G327" s="908"/>
      <c r="H327" s="908"/>
      <c r="I327" s="908"/>
      <c r="J327" s="909"/>
      <c r="K327" s="783"/>
      <c r="L327" s="783"/>
      <c r="M327" s="783"/>
      <c r="N327" s="783"/>
      <c r="O327" s="784"/>
      <c r="P327" s="785"/>
      <c r="Q327" s="785"/>
      <c r="R327" s="785"/>
      <c r="S327" s="785"/>
      <c r="T327" s="880"/>
      <c r="U327" s="797"/>
      <c r="V327" s="797"/>
      <c r="W327" s="798"/>
      <c r="X327" s="430"/>
      <c r="Y327" s="897"/>
      <c r="AH327" s="363"/>
    </row>
    <row r="328" spans="1:34" ht="14.25" customHeight="1">
      <c r="A328" s="786" t="s">
        <v>189</v>
      </c>
      <c r="B328" s="901"/>
      <c r="C328" s="902"/>
      <c r="D328" s="902"/>
      <c r="E328" s="902"/>
      <c r="F328" s="902"/>
      <c r="G328" s="902"/>
      <c r="H328" s="902"/>
      <c r="I328" s="902"/>
      <c r="J328" s="903"/>
      <c r="K328" s="780">
        <f>IF(AND(FIO&lt;&gt;"",P328="",T328=""),0,IF(z_kateg="первая","Не заполнять  на первую кв.кат.!",""))</f>
      </c>
      <c r="L328" s="780"/>
      <c r="M328" s="780"/>
      <c r="N328" s="780"/>
      <c r="O328" s="781"/>
      <c r="P328" s="785"/>
      <c r="Q328" s="785"/>
      <c r="R328" s="785"/>
      <c r="S328" s="785"/>
      <c r="T328" s="876"/>
      <c r="U328" s="795"/>
      <c r="V328" s="795"/>
      <c r="W328" s="796"/>
      <c r="X328" s="430"/>
      <c r="Y328" s="897">
        <f>IF(z_kateg="первая",0,MAX(K328:W331))</f>
        <v>0</v>
      </c>
      <c r="AH328" s="363"/>
    </row>
    <row r="329" spans="1:34" ht="14.25" customHeight="1">
      <c r="A329" s="787"/>
      <c r="B329" s="904"/>
      <c r="C329" s="905"/>
      <c r="D329" s="905"/>
      <c r="E329" s="905"/>
      <c r="F329" s="905"/>
      <c r="G329" s="905"/>
      <c r="H329" s="905"/>
      <c r="I329" s="905"/>
      <c r="J329" s="906"/>
      <c r="K329" s="856"/>
      <c r="L329" s="856"/>
      <c r="M329" s="856"/>
      <c r="N329" s="856"/>
      <c r="O329" s="857"/>
      <c r="P329" s="785"/>
      <c r="Q329" s="785"/>
      <c r="R329" s="785"/>
      <c r="S329" s="785"/>
      <c r="T329" s="877"/>
      <c r="U329" s="878"/>
      <c r="V329" s="878"/>
      <c r="W329" s="879"/>
      <c r="X329" s="430"/>
      <c r="Y329" s="897"/>
      <c r="AH329" s="363"/>
    </row>
    <row r="330" spans="1:34" ht="14.25" customHeight="1">
      <c r="A330" s="787"/>
      <c r="B330" s="904"/>
      <c r="C330" s="905"/>
      <c r="D330" s="905"/>
      <c r="E330" s="905"/>
      <c r="F330" s="905"/>
      <c r="G330" s="905"/>
      <c r="H330" s="905"/>
      <c r="I330" s="905"/>
      <c r="J330" s="906"/>
      <c r="K330" s="856"/>
      <c r="L330" s="856"/>
      <c r="M330" s="856"/>
      <c r="N330" s="856"/>
      <c r="O330" s="857"/>
      <c r="P330" s="785"/>
      <c r="Q330" s="785"/>
      <c r="R330" s="785"/>
      <c r="S330" s="785"/>
      <c r="T330" s="877"/>
      <c r="U330" s="878"/>
      <c r="V330" s="878"/>
      <c r="W330" s="879"/>
      <c r="X330" s="430"/>
      <c r="Y330" s="897"/>
      <c r="AH330" s="363"/>
    </row>
    <row r="331" spans="1:34" ht="12.75">
      <c r="A331" s="788"/>
      <c r="B331" s="907"/>
      <c r="C331" s="908"/>
      <c r="D331" s="908"/>
      <c r="E331" s="908"/>
      <c r="F331" s="908"/>
      <c r="G331" s="908"/>
      <c r="H331" s="908"/>
      <c r="I331" s="908"/>
      <c r="J331" s="909"/>
      <c r="K331" s="783"/>
      <c r="L331" s="783"/>
      <c r="M331" s="783"/>
      <c r="N331" s="783"/>
      <c r="O331" s="784"/>
      <c r="P331" s="785"/>
      <c r="Q331" s="785"/>
      <c r="R331" s="785"/>
      <c r="S331" s="785"/>
      <c r="T331" s="880"/>
      <c r="U331" s="797"/>
      <c r="V331" s="797"/>
      <c r="W331" s="798"/>
      <c r="X331" s="430"/>
      <c r="Y331" s="897"/>
      <c r="AH331" s="363"/>
    </row>
    <row r="332" spans="24:34" ht="6.75" customHeight="1">
      <c r="X332" s="430"/>
      <c r="AH332" s="363"/>
    </row>
    <row r="333" spans="1:34" ht="13.5">
      <c r="A333" s="251" t="s">
        <v>227</v>
      </c>
      <c r="B333" s="189" t="s">
        <v>228</v>
      </c>
      <c r="X333" s="430"/>
      <c r="AH333" s="363"/>
    </row>
    <row r="334" spans="1:34" ht="13.5">
      <c r="A334" s="858" t="s">
        <v>203</v>
      </c>
      <c r="B334" s="748" t="s">
        <v>204</v>
      </c>
      <c r="C334" s="749"/>
      <c r="D334" s="749"/>
      <c r="E334" s="749"/>
      <c r="F334" s="749"/>
      <c r="G334" s="749"/>
      <c r="H334" s="838"/>
      <c r="I334" s="752" t="s">
        <v>205</v>
      </c>
      <c r="J334" s="753"/>
      <c r="K334" s="753"/>
      <c r="L334" s="753"/>
      <c r="M334" s="753"/>
      <c r="N334" s="753"/>
      <c r="O334" s="753"/>
      <c r="P334" s="753"/>
      <c r="Q334" s="753"/>
      <c r="R334" s="753"/>
      <c r="S334" s="753"/>
      <c r="T334" s="753"/>
      <c r="U334" s="753"/>
      <c r="V334" s="753"/>
      <c r="W334" s="754"/>
      <c r="X334" s="430"/>
      <c r="AH334" s="363"/>
    </row>
    <row r="335" spans="1:34" ht="14.25" customHeight="1">
      <c r="A335" s="859"/>
      <c r="B335" s="750"/>
      <c r="C335" s="751"/>
      <c r="D335" s="751"/>
      <c r="E335" s="751"/>
      <c r="F335" s="751"/>
      <c r="G335" s="751"/>
      <c r="H335" s="839"/>
      <c r="I335" s="755" t="s">
        <v>206</v>
      </c>
      <c r="J335" s="756"/>
      <c r="K335" s="756"/>
      <c r="L335" s="756"/>
      <c r="M335" s="756"/>
      <c r="N335" s="756"/>
      <c r="O335" s="756"/>
      <c r="P335" s="756"/>
      <c r="Q335" s="756"/>
      <c r="R335" s="756"/>
      <c r="S335" s="756"/>
      <c r="T335" s="756"/>
      <c r="U335" s="756"/>
      <c r="V335" s="756"/>
      <c r="W335" s="757"/>
      <c r="X335" s="430"/>
      <c r="AH335" s="363"/>
    </row>
    <row r="336" spans="1:34" ht="14.25" customHeight="1">
      <c r="A336" s="860"/>
      <c r="B336" s="840"/>
      <c r="C336" s="841"/>
      <c r="D336" s="841"/>
      <c r="E336" s="841"/>
      <c r="F336" s="841"/>
      <c r="G336" s="841"/>
      <c r="H336" s="842"/>
      <c r="I336" s="758">
        <v>0</v>
      </c>
      <c r="J336" s="759"/>
      <c r="K336" s="759"/>
      <c r="L336" s="760"/>
      <c r="M336" s="758">
        <v>10</v>
      </c>
      <c r="N336" s="759"/>
      <c r="O336" s="759"/>
      <c r="P336" s="760"/>
      <c r="Q336" s="758" t="s">
        <v>703</v>
      </c>
      <c r="R336" s="759"/>
      <c r="S336" s="759"/>
      <c r="T336" s="759"/>
      <c r="U336" s="759"/>
      <c r="V336" s="759"/>
      <c r="W336" s="760"/>
      <c r="X336" s="430"/>
      <c r="AH336" s="363"/>
    </row>
    <row r="337" spans="1:34" ht="12.75" customHeight="1">
      <c r="A337" s="786" t="s">
        <v>230</v>
      </c>
      <c r="B337" s="910" t="s">
        <v>704</v>
      </c>
      <c r="C337" s="911"/>
      <c r="D337" s="911"/>
      <c r="E337" s="911"/>
      <c r="F337" s="911"/>
      <c r="G337" s="911"/>
      <c r="H337" s="912"/>
      <c r="I337" s="884" t="s">
        <v>231</v>
      </c>
      <c r="J337" s="885"/>
      <c r="K337" s="885"/>
      <c r="L337" s="886"/>
      <c r="M337" s="884" t="s">
        <v>232</v>
      </c>
      <c r="N337" s="885"/>
      <c r="O337" s="885"/>
      <c r="P337" s="886"/>
      <c r="Q337" s="884" t="s">
        <v>705</v>
      </c>
      <c r="R337" s="885"/>
      <c r="S337" s="885"/>
      <c r="T337" s="885"/>
      <c r="U337" s="885"/>
      <c r="V337" s="885"/>
      <c r="W337" s="886"/>
      <c r="X337" s="430"/>
      <c r="AH337" s="363"/>
    </row>
    <row r="338" spans="1:34" ht="12.75" customHeight="1">
      <c r="A338" s="787"/>
      <c r="B338" s="913"/>
      <c r="C338" s="914"/>
      <c r="D338" s="914"/>
      <c r="E338" s="914"/>
      <c r="F338" s="914"/>
      <c r="G338" s="914"/>
      <c r="H338" s="915"/>
      <c r="I338" s="884"/>
      <c r="J338" s="885"/>
      <c r="K338" s="885"/>
      <c r="L338" s="886"/>
      <c r="M338" s="884"/>
      <c r="N338" s="885"/>
      <c r="O338" s="885"/>
      <c r="P338" s="886"/>
      <c r="Q338" s="884" t="s">
        <v>706</v>
      </c>
      <c r="R338" s="885"/>
      <c r="S338" s="885"/>
      <c r="T338" s="885"/>
      <c r="U338" s="885"/>
      <c r="V338" s="885"/>
      <c r="W338" s="886"/>
      <c r="X338" s="430"/>
      <c r="AH338" s="363"/>
    </row>
    <row r="339" spans="1:34" ht="12.75" customHeight="1">
      <c r="A339" s="787"/>
      <c r="B339" s="913"/>
      <c r="C339" s="914"/>
      <c r="D339" s="914"/>
      <c r="E339" s="914"/>
      <c r="F339" s="914"/>
      <c r="G339" s="914"/>
      <c r="H339" s="915"/>
      <c r="I339" s="884"/>
      <c r="J339" s="885"/>
      <c r="K339" s="885"/>
      <c r="L339" s="886"/>
      <c r="M339" s="884"/>
      <c r="N339" s="885"/>
      <c r="O339" s="885"/>
      <c r="P339" s="886"/>
      <c r="Q339" s="884"/>
      <c r="R339" s="885"/>
      <c r="S339" s="885"/>
      <c r="T339" s="885"/>
      <c r="U339" s="885"/>
      <c r="V339" s="885"/>
      <c r="W339" s="886"/>
      <c r="X339" s="430"/>
      <c r="AH339" s="363"/>
    </row>
    <row r="340" spans="1:34" ht="16.5" customHeight="1">
      <c r="A340" s="787"/>
      <c r="B340" s="913"/>
      <c r="C340" s="914"/>
      <c r="D340" s="914"/>
      <c r="E340" s="914"/>
      <c r="F340" s="914"/>
      <c r="G340" s="914"/>
      <c r="H340" s="915"/>
      <c r="I340" s="884"/>
      <c r="J340" s="885"/>
      <c r="K340" s="885"/>
      <c r="L340" s="886"/>
      <c r="M340" s="884"/>
      <c r="N340" s="885"/>
      <c r="O340" s="885"/>
      <c r="P340" s="886"/>
      <c r="Q340" s="884"/>
      <c r="R340" s="885"/>
      <c r="S340" s="885"/>
      <c r="T340" s="885"/>
      <c r="U340" s="885"/>
      <c r="V340" s="885"/>
      <c r="W340" s="886"/>
      <c r="X340" s="430"/>
      <c r="AH340" s="363"/>
    </row>
    <row r="341" spans="1:34" ht="12.75" customHeight="1">
      <c r="A341" s="787"/>
      <c r="B341" s="913"/>
      <c r="C341" s="914"/>
      <c r="D341" s="914"/>
      <c r="E341" s="914"/>
      <c r="F341" s="914"/>
      <c r="G341" s="914"/>
      <c r="H341" s="915"/>
      <c r="I341" s="884"/>
      <c r="J341" s="885"/>
      <c r="K341" s="885"/>
      <c r="L341" s="886"/>
      <c r="M341" s="884"/>
      <c r="N341" s="885"/>
      <c r="O341" s="885"/>
      <c r="P341" s="886"/>
      <c r="Q341" s="922" t="s">
        <v>707</v>
      </c>
      <c r="R341" s="923"/>
      <c r="S341" s="923"/>
      <c r="T341" s="923"/>
      <c r="U341" s="923"/>
      <c r="V341" s="923"/>
      <c r="W341" s="924"/>
      <c r="X341" s="430"/>
      <c r="AH341" s="363"/>
    </row>
    <row r="342" spans="1:34" ht="15.75" customHeight="1">
      <c r="A342" s="787"/>
      <c r="B342" s="913"/>
      <c r="C342" s="914"/>
      <c r="D342" s="914"/>
      <c r="E342" s="914"/>
      <c r="F342" s="914"/>
      <c r="G342" s="914"/>
      <c r="H342" s="915"/>
      <c r="I342" s="887"/>
      <c r="J342" s="888"/>
      <c r="K342" s="888"/>
      <c r="L342" s="889"/>
      <c r="M342" s="887"/>
      <c r="N342" s="888"/>
      <c r="O342" s="888"/>
      <c r="P342" s="889"/>
      <c r="Q342" s="925" t="s">
        <v>708</v>
      </c>
      <c r="R342" s="926"/>
      <c r="S342" s="926"/>
      <c r="T342" s="926"/>
      <c r="U342" s="926"/>
      <c r="V342" s="926"/>
      <c r="W342" s="927"/>
      <c r="X342" s="430"/>
      <c r="Y342" s="12"/>
      <c r="Z342" s="234"/>
      <c r="AA342" s="267"/>
      <c r="AB342" s="267"/>
      <c r="AC342" s="12"/>
      <c r="AD342" s="12"/>
      <c r="AE342" s="12"/>
      <c r="AH342" s="363"/>
    </row>
    <row r="343" spans="1:34" ht="12.75" customHeight="1">
      <c r="A343" s="787"/>
      <c r="B343" s="913"/>
      <c r="C343" s="914"/>
      <c r="D343" s="914"/>
      <c r="E343" s="914"/>
      <c r="F343" s="914"/>
      <c r="G343" s="914"/>
      <c r="H343" s="915"/>
      <c r="I343" s="779">
        <f>IF(Y344=0,IF(FIO="","",0),"")</f>
      </c>
      <c r="J343" s="780"/>
      <c r="K343" s="780"/>
      <c r="L343" s="781"/>
      <c r="M343" s="890"/>
      <c r="N343" s="891"/>
      <c r="O343" s="891"/>
      <c r="P343" s="892"/>
      <c r="Q343" s="919"/>
      <c r="R343" s="920"/>
      <c r="S343" s="920"/>
      <c r="T343" s="920"/>
      <c r="U343" s="920"/>
      <c r="V343" s="920"/>
      <c r="W343" s="921"/>
      <c r="X343" s="430"/>
      <c r="Z343" s="242" t="s">
        <v>208</v>
      </c>
      <c r="AA343" s="243" t="s">
        <v>283</v>
      </c>
      <c r="AE343" s="278" t="s">
        <v>3</v>
      </c>
      <c r="AF343" s="279" t="s">
        <v>2</v>
      </c>
      <c r="AH343" s="363"/>
    </row>
    <row r="344" spans="1:34" ht="12.75" customHeight="1">
      <c r="A344" s="788"/>
      <c r="B344" s="916"/>
      <c r="C344" s="917"/>
      <c r="D344" s="917"/>
      <c r="E344" s="917"/>
      <c r="F344" s="917"/>
      <c r="G344" s="917"/>
      <c r="H344" s="918"/>
      <c r="I344" s="782"/>
      <c r="J344" s="783"/>
      <c r="K344" s="783"/>
      <c r="L344" s="784"/>
      <c r="M344" s="893"/>
      <c r="N344" s="894"/>
      <c r="O344" s="894"/>
      <c r="P344" s="895"/>
      <c r="Q344" s="893"/>
      <c r="R344" s="894"/>
      <c r="S344" s="894"/>
      <c r="T344" s="894"/>
      <c r="U344" s="894"/>
      <c r="V344" s="894"/>
      <c r="W344" s="895"/>
      <c r="X344" s="430"/>
      <c r="Y344" s="255">
        <f>MAX(M343:W344)</f>
        <v>0</v>
      </c>
      <c r="Z344" s="244">
        <v>30</v>
      </c>
      <c r="AA344" s="258">
        <v>10</v>
      </c>
      <c r="AE344" s="274">
        <v>20</v>
      </c>
      <c r="AF344" s="275">
        <v>10</v>
      </c>
      <c r="AH344" s="363"/>
    </row>
    <row r="345" spans="1:34" ht="13.5">
      <c r="A345" s="858" t="s">
        <v>203</v>
      </c>
      <c r="B345" s="748" t="s">
        <v>204</v>
      </c>
      <c r="C345" s="749"/>
      <c r="D345" s="749"/>
      <c r="E345" s="749"/>
      <c r="F345" s="752" t="s">
        <v>205</v>
      </c>
      <c r="G345" s="753"/>
      <c r="H345" s="753"/>
      <c r="I345" s="753"/>
      <c r="J345" s="753"/>
      <c r="K345" s="753"/>
      <c r="L345" s="753"/>
      <c r="M345" s="753"/>
      <c r="N345" s="753"/>
      <c r="O345" s="753"/>
      <c r="P345" s="753"/>
      <c r="Q345" s="753"/>
      <c r="R345" s="753"/>
      <c r="S345" s="753"/>
      <c r="T345" s="753"/>
      <c r="U345" s="753"/>
      <c r="V345" s="753"/>
      <c r="W345" s="754"/>
      <c r="X345" s="430"/>
      <c r="Y345" s="12"/>
      <c r="AA345" s="12"/>
      <c r="AC345" s="12"/>
      <c r="AE345" s="12"/>
      <c r="AH345" s="363"/>
    </row>
    <row r="346" spans="1:34" ht="12.75">
      <c r="A346" s="859"/>
      <c r="B346" s="750"/>
      <c r="C346" s="751"/>
      <c r="D346" s="751"/>
      <c r="E346" s="751"/>
      <c r="F346" s="755" t="s">
        <v>210</v>
      </c>
      <c r="G346" s="756"/>
      <c r="H346" s="756"/>
      <c r="I346" s="756"/>
      <c r="J346" s="756"/>
      <c r="K346" s="756"/>
      <c r="L346" s="756"/>
      <c r="M346" s="756"/>
      <c r="N346" s="756"/>
      <c r="O346" s="756"/>
      <c r="P346" s="756"/>
      <c r="Q346" s="756"/>
      <c r="R346" s="756"/>
      <c r="S346" s="756"/>
      <c r="T346" s="756"/>
      <c r="U346" s="756"/>
      <c r="V346" s="756"/>
      <c r="W346" s="757"/>
      <c r="X346" s="430"/>
      <c r="Y346" s="12"/>
      <c r="Z346" s="12"/>
      <c r="AA346" s="12"/>
      <c r="AB346" s="12"/>
      <c r="AC346" s="12"/>
      <c r="AD346" s="12"/>
      <c r="AE346" s="12"/>
      <c r="AH346" s="363"/>
    </row>
    <row r="347" spans="1:34" ht="12.75">
      <c r="A347" s="860"/>
      <c r="B347" s="750"/>
      <c r="C347" s="751"/>
      <c r="D347" s="751"/>
      <c r="E347" s="751"/>
      <c r="F347" s="758">
        <v>0</v>
      </c>
      <c r="G347" s="759"/>
      <c r="H347" s="760"/>
      <c r="I347" s="761">
        <v>10</v>
      </c>
      <c r="J347" s="762"/>
      <c r="K347" s="763"/>
      <c r="L347" s="761" t="s">
        <v>270</v>
      </c>
      <c r="M347" s="762"/>
      <c r="N347" s="762"/>
      <c r="O347" s="763"/>
      <c r="P347" s="761" t="s">
        <v>764</v>
      </c>
      <c r="Q347" s="762"/>
      <c r="R347" s="762"/>
      <c r="S347" s="763"/>
      <c r="T347" s="761" t="s">
        <v>536</v>
      </c>
      <c r="U347" s="762"/>
      <c r="V347" s="762"/>
      <c r="W347" s="763"/>
      <c r="X347" s="430"/>
      <c r="Y347" s="12"/>
      <c r="Z347" s="12"/>
      <c r="AA347" s="12"/>
      <c r="AB347" s="12"/>
      <c r="AC347" s="12"/>
      <c r="AD347" s="12"/>
      <c r="AE347" s="12"/>
      <c r="AH347" s="363"/>
    </row>
    <row r="348" spans="1:34" ht="12.75" customHeight="1">
      <c r="A348" s="786" t="s">
        <v>234</v>
      </c>
      <c r="B348" s="789" t="s">
        <v>537</v>
      </c>
      <c r="C348" s="790"/>
      <c r="D348" s="790"/>
      <c r="E348" s="791"/>
      <c r="F348" s="764" t="s">
        <v>291</v>
      </c>
      <c r="G348" s="765"/>
      <c r="H348" s="766"/>
      <c r="I348" s="764" t="s">
        <v>428</v>
      </c>
      <c r="J348" s="765"/>
      <c r="K348" s="766"/>
      <c r="L348" s="764" t="s">
        <v>425</v>
      </c>
      <c r="M348" s="765"/>
      <c r="N348" s="765"/>
      <c r="O348" s="766"/>
      <c r="P348" s="764" t="s">
        <v>427</v>
      </c>
      <c r="Q348" s="765"/>
      <c r="R348" s="765"/>
      <c r="S348" s="766"/>
      <c r="T348" s="764" t="s">
        <v>426</v>
      </c>
      <c r="U348" s="765"/>
      <c r="V348" s="765"/>
      <c r="W348" s="766"/>
      <c r="X348" s="430"/>
      <c r="Y348" s="12"/>
      <c r="AA348" s="12"/>
      <c r="AB348" s="12"/>
      <c r="AC348" s="12"/>
      <c r="AH348" s="363"/>
    </row>
    <row r="349" spans="1:34" ht="12.75" customHeight="1">
      <c r="A349" s="787"/>
      <c r="B349" s="792"/>
      <c r="C349" s="793"/>
      <c r="D349" s="793"/>
      <c r="E349" s="794"/>
      <c r="F349" s="767"/>
      <c r="G349" s="768"/>
      <c r="H349" s="769"/>
      <c r="I349" s="767"/>
      <c r="J349" s="768"/>
      <c r="K349" s="769"/>
      <c r="L349" s="767"/>
      <c r="M349" s="768"/>
      <c r="N349" s="768"/>
      <c r="O349" s="769"/>
      <c r="P349" s="767"/>
      <c r="Q349" s="768"/>
      <c r="R349" s="768"/>
      <c r="S349" s="769"/>
      <c r="T349" s="767"/>
      <c r="U349" s="768"/>
      <c r="V349" s="768"/>
      <c r="W349" s="769"/>
      <c r="X349" s="430"/>
      <c r="Y349" s="12"/>
      <c r="AA349" s="12"/>
      <c r="AB349" s="12"/>
      <c r="AC349" s="12"/>
      <c r="AH349" s="363"/>
    </row>
    <row r="350" spans="1:34" ht="23.25" customHeight="1">
      <c r="A350" s="787"/>
      <c r="B350" s="792"/>
      <c r="C350" s="793"/>
      <c r="D350" s="793"/>
      <c r="E350" s="794"/>
      <c r="F350" s="767"/>
      <c r="G350" s="768"/>
      <c r="H350" s="769"/>
      <c r="I350" s="767"/>
      <c r="J350" s="768"/>
      <c r="K350" s="769"/>
      <c r="L350" s="767"/>
      <c r="M350" s="768"/>
      <c r="N350" s="768"/>
      <c r="O350" s="769"/>
      <c r="P350" s="767"/>
      <c r="Q350" s="768"/>
      <c r="R350" s="768"/>
      <c r="S350" s="769"/>
      <c r="T350" s="767"/>
      <c r="U350" s="768"/>
      <c r="V350" s="768"/>
      <c r="W350" s="769"/>
      <c r="X350" s="430"/>
      <c r="Y350" s="12"/>
      <c r="AA350" s="12"/>
      <c r="AB350" s="12"/>
      <c r="AC350" s="12"/>
      <c r="AH350" s="363"/>
    </row>
    <row r="351" spans="1:34" ht="21.75" customHeight="1">
      <c r="A351" s="787"/>
      <c r="B351" s="792"/>
      <c r="C351" s="793"/>
      <c r="D351" s="793"/>
      <c r="E351" s="794"/>
      <c r="F351" s="951"/>
      <c r="G351" s="952"/>
      <c r="H351" s="953"/>
      <c r="I351" s="945"/>
      <c r="J351" s="946"/>
      <c r="K351" s="947"/>
      <c r="L351" s="995" t="s">
        <v>297</v>
      </c>
      <c r="M351" s="996"/>
      <c r="N351" s="996"/>
      <c r="O351" s="996"/>
      <c r="P351" s="995" t="s">
        <v>299</v>
      </c>
      <c r="Q351" s="996"/>
      <c r="R351" s="996"/>
      <c r="S351" s="996"/>
      <c r="T351" s="995" t="s">
        <v>301</v>
      </c>
      <c r="U351" s="996"/>
      <c r="V351" s="996"/>
      <c r="W351" s="997"/>
      <c r="X351" s="430"/>
      <c r="Y351" s="12"/>
      <c r="AH351" s="363"/>
    </row>
    <row r="352" spans="1:34" ht="17.25" customHeight="1">
      <c r="A352" s="787"/>
      <c r="B352" s="792"/>
      <c r="C352" s="793"/>
      <c r="D352" s="793"/>
      <c r="E352" s="794"/>
      <c r="F352" s="954"/>
      <c r="G352" s="955"/>
      <c r="H352" s="956"/>
      <c r="I352" s="945"/>
      <c r="J352" s="946"/>
      <c r="K352" s="947"/>
      <c r="L352" s="992" t="s">
        <v>298</v>
      </c>
      <c r="M352" s="993"/>
      <c r="N352" s="993"/>
      <c r="O352" s="993"/>
      <c r="P352" s="992" t="s">
        <v>300</v>
      </c>
      <c r="Q352" s="993"/>
      <c r="R352" s="993"/>
      <c r="S352" s="993"/>
      <c r="T352" s="992" t="s">
        <v>287</v>
      </c>
      <c r="U352" s="993"/>
      <c r="V352" s="993"/>
      <c r="W352" s="994"/>
      <c r="X352" s="430"/>
      <c r="Y352" s="12"/>
      <c r="AH352" s="363"/>
    </row>
    <row r="353" spans="1:34" ht="12.75" customHeight="1">
      <c r="A353" s="787"/>
      <c r="B353" s="792"/>
      <c r="C353" s="793"/>
      <c r="D353" s="793"/>
      <c r="E353" s="794"/>
      <c r="F353" s="779">
        <f>IF(Y354=0,IF(FIO="","",0),"")</f>
      </c>
      <c r="G353" s="987"/>
      <c r="H353" s="988"/>
      <c r="I353" s="890"/>
      <c r="J353" s="891"/>
      <c r="K353" s="892"/>
      <c r="L353" s="785"/>
      <c r="M353" s="785"/>
      <c r="N353" s="785"/>
      <c r="O353" s="785"/>
      <c r="P353" s="785"/>
      <c r="Q353" s="785"/>
      <c r="R353" s="785"/>
      <c r="S353" s="785"/>
      <c r="T353" s="785"/>
      <c r="U353" s="785"/>
      <c r="V353" s="785"/>
      <c r="W353" s="785"/>
      <c r="X353" s="430"/>
      <c r="Z353" s="242" t="s">
        <v>208</v>
      </c>
      <c r="AA353" s="243" t="s">
        <v>283</v>
      </c>
      <c r="AE353" s="278" t="s">
        <v>3</v>
      </c>
      <c r="AF353" s="279" t="s">
        <v>2</v>
      </c>
      <c r="AH353" s="363"/>
    </row>
    <row r="354" spans="1:34" ht="12.75" customHeight="1">
      <c r="A354" s="788"/>
      <c r="B354" s="981" t="s">
        <v>320</v>
      </c>
      <c r="C354" s="982"/>
      <c r="D354" s="982"/>
      <c r="E354" s="983"/>
      <c r="F354" s="989"/>
      <c r="G354" s="990"/>
      <c r="H354" s="991"/>
      <c r="I354" s="893"/>
      <c r="J354" s="894"/>
      <c r="K354" s="895"/>
      <c r="L354" s="785"/>
      <c r="M354" s="785"/>
      <c r="N354" s="785"/>
      <c r="O354" s="785"/>
      <c r="P354" s="785"/>
      <c r="Q354" s="785"/>
      <c r="R354" s="785"/>
      <c r="S354" s="785"/>
      <c r="T354" s="785"/>
      <c r="U354" s="785"/>
      <c r="V354" s="785"/>
      <c r="W354" s="785"/>
      <c r="X354" s="430"/>
      <c r="Y354" s="255">
        <f>SUM(I353:W354)</f>
        <v>0</v>
      </c>
      <c r="Z354" s="244">
        <v>100</v>
      </c>
      <c r="AA354" s="258">
        <f>IF(z_kateg="высшая",AE354,AF354)</f>
        <v>10</v>
      </c>
      <c r="AE354" s="274">
        <v>20</v>
      </c>
      <c r="AF354" s="275">
        <v>10</v>
      </c>
      <c r="AH354" s="363"/>
    </row>
    <row r="355" spans="1:34" ht="13.5">
      <c r="A355" s="858" t="s">
        <v>203</v>
      </c>
      <c r="B355" s="748" t="s">
        <v>204</v>
      </c>
      <c r="C355" s="749"/>
      <c r="D355" s="749"/>
      <c r="E355" s="749"/>
      <c r="F355" s="752" t="s">
        <v>205</v>
      </c>
      <c r="G355" s="753"/>
      <c r="H355" s="753"/>
      <c r="I355" s="753"/>
      <c r="J355" s="753"/>
      <c r="K355" s="753"/>
      <c r="L355" s="753"/>
      <c r="M355" s="753"/>
      <c r="N355" s="753"/>
      <c r="O355" s="753"/>
      <c r="P355" s="753"/>
      <c r="Q355" s="753"/>
      <c r="R355" s="753"/>
      <c r="S355" s="753"/>
      <c r="T355" s="753"/>
      <c r="U355" s="753"/>
      <c r="V355" s="753"/>
      <c r="W355" s="754"/>
      <c r="X355" s="430"/>
      <c r="Y355" s="12"/>
      <c r="AA355" s="12"/>
      <c r="AC355" s="12"/>
      <c r="AE355" s="12"/>
      <c r="AH355" s="363"/>
    </row>
    <row r="356" spans="1:34" ht="12.75">
      <c r="A356" s="859"/>
      <c r="B356" s="750"/>
      <c r="C356" s="751"/>
      <c r="D356" s="751"/>
      <c r="E356" s="751"/>
      <c r="F356" s="755" t="s">
        <v>210</v>
      </c>
      <c r="G356" s="756"/>
      <c r="H356" s="756"/>
      <c r="I356" s="756"/>
      <c r="J356" s="756"/>
      <c r="K356" s="756"/>
      <c r="L356" s="756"/>
      <c r="M356" s="756"/>
      <c r="N356" s="756"/>
      <c r="O356" s="756"/>
      <c r="P356" s="756"/>
      <c r="Q356" s="756"/>
      <c r="R356" s="756"/>
      <c r="S356" s="756"/>
      <c r="T356" s="756"/>
      <c r="U356" s="756"/>
      <c r="V356" s="756"/>
      <c r="W356" s="757"/>
      <c r="X356" s="430"/>
      <c r="Y356" s="12"/>
      <c r="Z356" s="12"/>
      <c r="AA356" s="12"/>
      <c r="AB356" s="12"/>
      <c r="AC356" s="12"/>
      <c r="AD356" s="12"/>
      <c r="AE356" s="12"/>
      <c r="AH356" s="363"/>
    </row>
    <row r="357" spans="1:34" ht="12.75">
      <c r="A357" s="860"/>
      <c r="B357" s="750"/>
      <c r="C357" s="751"/>
      <c r="D357" s="751"/>
      <c r="E357" s="751"/>
      <c r="F357" s="758">
        <v>0</v>
      </c>
      <c r="G357" s="759"/>
      <c r="H357" s="760"/>
      <c r="I357" s="761">
        <v>10</v>
      </c>
      <c r="J357" s="762"/>
      <c r="K357" s="763"/>
      <c r="L357" s="761" t="s">
        <v>270</v>
      </c>
      <c r="M357" s="762"/>
      <c r="N357" s="762"/>
      <c r="O357" s="763"/>
      <c r="P357" s="761" t="s">
        <v>535</v>
      </c>
      <c r="Q357" s="762"/>
      <c r="R357" s="762"/>
      <c r="S357" s="763"/>
      <c r="T357" s="761" t="s">
        <v>536</v>
      </c>
      <c r="U357" s="762"/>
      <c r="V357" s="762"/>
      <c r="W357" s="763"/>
      <c r="X357" s="430"/>
      <c r="Y357" s="12"/>
      <c r="Z357" s="12"/>
      <c r="AA357" s="12"/>
      <c r="AB357" s="12"/>
      <c r="AC357" s="12"/>
      <c r="AD357" s="12"/>
      <c r="AE357" s="12"/>
      <c r="AH357" s="363"/>
    </row>
    <row r="358" spans="1:34" ht="12.75" customHeight="1">
      <c r="A358" s="786" t="s">
        <v>235</v>
      </c>
      <c r="B358" s="789" t="s">
        <v>709</v>
      </c>
      <c r="C358" s="790"/>
      <c r="D358" s="790"/>
      <c r="E358" s="791"/>
      <c r="F358" s="764" t="s">
        <v>291</v>
      </c>
      <c r="G358" s="765"/>
      <c r="H358" s="766"/>
      <c r="I358" s="764" t="s">
        <v>428</v>
      </c>
      <c r="J358" s="765"/>
      <c r="K358" s="766"/>
      <c r="L358" s="764" t="s">
        <v>710</v>
      </c>
      <c r="M358" s="765"/>
      <c r="N358" s="765"/>
      <c r="O358" s="766"/>
      <c r="P358" s="764" t="s">
        <v>427</v>
      </c>
      <c r="Q358" s="765"/>
      <c r="R358" s="765"/>
      <c r="S358" s="766"/>
      <c r="T358" s="764" t="s">
        <v>426</v>
      </c>
      <c r="U358" s="765"/>
      <c r="V358" s="765"/>
      <c r="W358" s="766"/>
      <c r="X358" s="430"/>
      <c r="Y358" s="12"/>
      <c r="AA358" s="12"/>
      <c r="AB358" s="12"/>
      <c r="AC358" s="12"/>
      <c r="AH358" s="363"/>
    </row>
    <row r="359" spans="1:34" ht="15.75" customHeight="1">
      <c r="A359" s="787"/>
      <c r="B359" s="792"/>
      <c r="C359" s="793"/>
      <c r="D359" s="793"/>
      <c r="E359" s="794"/>
      <c r="F359" s="767"/>
      <c r="G359" s="768"/>
      <c r="H359" s="769"/>
      <c r="I359" s="767"/>
      <c r="J359" s="768"/>
      <c r="K359" s="769"/>
      <c r="L359" s="767"/>
      <c r="M359" s="768"/>
      <c r="N359" s="768"/>
      <c r="O359" s="769"/>
      <c r="P359" s="767"/>
      <c r="Q359" s="768"/>
      <c r="R359" s="768"/>
      <c r="S359" s="769"/>
      <c r="T359" s="767"/>
      <c r="U359" s="768"/>
      <c r="V359" s="768"/>
      <c r="W359" s="769"/>
      <c r="X359" s="430"/>
      <c r="Y359" s="12"/>
      <c r="AA359" s="12"/>
      <c r="AB359" s="12"/>
      <c r="AC359" s="12"/>
      <c r="AH359" s="363"/>
    </row>
    <row r="360" spans="1:34" ht="12.75" customHeight="1">
      <c r="A360" s="787"/>
      <c r="B360" s="792"/>
      <c r="C360" s="793"/>
      <c r="D360" s="793"/>
      <c r="E360" s="794"/>
      <c r="F360" s="767"/>
      <c r="G360" s="768"/>
      <c r="H360" s="769"/>
      <c r="I360" s="767"/>
      <c r="J360" s="768"/>
      <c r="K360" s="769"/>
      <c r="L360" s="767"/>
      <c r="M360" s="768"/>
      <c r="N360" s="768"/>
      <c r="O360" s="769"/>
      <c r="P360" s="767"/>
      <c r="Q360" s="768"/>
      <c r="R360" s="768"/>
      <c r="S360" s="769"/>
      <c r="T360" s="767"/>
      <c r="U360" s="768"/>
      <c r="V360" s="768"/>
      <c r="W360" s="769"/>
      <c r="X360" s="430"/>
      <c r="Y360" s="12"/>
      <c r="AA360" s="12"/>
      <c r="AB360" s="12"/>
      <c r="AC360" s="12"/>
      <c r="AH360" s="363"/>
    </row>
    <row r="361" spans="1:34" ht="12.75" customHeight="1">
      <c r="A361" s="787"/>
      <c r="B361" s="792"/>
      <c r="C361" s="793"/>
      <c r="D361" s="793"/>
      <c r="E361" s="794"/>
      <c r="F361" s="951"/>
      <c r="G361" s="952"/>
      <c r="H361" s="953"/>
      <c r="I361" s="945"/>
      <c r="J361" s="946"/>
      <c r="K361" s="947"/>
      <c r="L361" s="995" t="s">
        <v>302</v>
      </c>
      <c r="M361" s="996"/>
      <c r="N361" s="996"/>
      <c r="O361" s="997"/>
      <c r="P361" s="995" t="s">
        <v>303</v>
      </c>
      <c r="Q361" s="996"/>
      <c r="R361" s="996"/>
      <c r="S361" s="997"/>
      <c r="T361" s="995" t="s">
        <v>436</v>
      </c>
      <c r="U361" s="996"/>
      <c r="V361" s="996"/>
      <c r="W361" s="997"/>
      <c r="X361" s="430"/>
      <c r="Y361" s="12"/>
      <c r="AH361" s="363"/>
    </row>
    <row r="362" spans="1:34" ht="12.75" customHeight="1">
      <c r="A362" s="787"/>
      <c r="B362" s="792"/>
      <c r="C362" s="793"/>
      <c r="D362" s="793"/>
      <c r="E362" s="794"/>
      <c r="F362" s="954"/>
      <c r="G362" s="955"/>
      <c r="H362" s="956"/>
      <c r="I362" s="945"/>
      <c r="J362" s="946"/>
      <c r="K362" s="947"/>
      <c r="L362" s="992" t="s">
        <v>298</v>
      </c>
      <c r="M362" s="993"/>
      <c r="N362" s="993"/>
      <c r="O362" s="994"/>
      <c r="P362" s="992" t="s">
        <v>435</v>
      </c>
      <c r="Q362" s="993"/>
      <c r="R362" s="993"/>
      <c r="S362" s="994"/>
      <c r="T362" s="992" t="s">
        <v>437</v>
      </c>
      <c r="U362" s="993"/>
      <c r="V362" s="993"/>
      <c r="W362" s="994"/>
      <c r="X362" s="430"/>
      <c r="Y362" s="12"/>
      <c r="AH362" s="363"/>
    </row>
    <row r="363" spans="1:34" ht="12.75" customHeight="1">
      <c r="A363" s="787"/>
      <c r="B363" s="773" t="str">
        <f>B354</f>
        <v>(далее – Прил. № 4)</v>
      </c>
      <c r="C363" s="774"/>
      <c r="D363" s="774"/>
      <c r="E363" s="775"/>
      <c r="F363" s="779">
        <f>IF(Y364=0,IF(FIO="","",0),"")</f>
      </c>
      <c r="G363" s="987"/>
      <c r="H363" s="988"/>
      <c r="I363" s="890"/>
      <c r="J363" s="891"/>
      <c r="K363" s="892"/>
      <c r="L363" s="890"/>
      <c r="M363" s="891"/>
      <c r="N363" s="891"/>
      <c r="O363" s="892"/>
      <c r="P363" s="890"/>
      <c r="Q363" s="891"/>
      <c r="R363" s="891"/>
      <c r="S363" s="892"/>
      <c r="T363" s="890"/>
      <c r="U363" s="891"/>
      <c r="V363" s="891"/>
      <c r="W363" s="892"/>
      <c r="X363" s="430"/>
      <c r="Z363" s="242" t="s">
        <v>208</v>
      </c>
      <c r="AA363" s="243" t="s">
        <v>283</v>
      </c>
      <c r="AE363" s="278" t="s">
        <v>3</v>
      </c>
      <c r="AF363" s="279" t="s">
        <v>2</v>
      </c>
      <c r="AH363" s="363"/>
    </row>
    <row r="364" spans="1:34" ht="12.75" customHeight="1">
      <c r="A364" s="788"/>
      <c r="B364" s="776"/>
      <c r="C364" s="777"/>
      <c r="D364" s="777"/>
      <c r="E364" s="778"/>
      <c r="F364" s="989"/>
      <c r="G364" s="990"/>
      <c r="H364" s="991"/>
      <c r="I364" s="893"/>
      <c r="J364" s="894"/>
      <c r="K364" s="895"/>
      <c r="L364" s="893"/>
      <c r="M364" s="894"/>
      <c r="N364" s="894"/>
      <c r="O364" s="895"/>
      <c r="P364" s="893"/>
      <c r="Q364" s="894"/>
      <c r="R364" s="894"/>
      <c r="S364" s="895"/>
      <c r="T364" s="893"/>
      <c r="U364" s="894"/>
      <c r="V364" s="894"/>
      <c r="W364" s="895"/>
      <c r="X364" s="430"/>
      <c r="Y364" s="255">
        <f>SUM(I363:W364)</f>
        <v>0</v>
      </c>
      <c r="Z364" s="244">
        <v>120</v>
      </c>
      <c r="AA364" s="258">
        <f>IF(z_kateg="высшая",AE364,AF364)</f>
        <v>10</v>
      </c>
      <c r="AE364" s="274">
        <v>20</v>
      </c>
      <c r="AF364" s="275">
        <v>10</v>
      </c>
      <c r="AH364" s="363"/>
    </row>
    <row r="365" spans="1:34" ht="12.75" customHeight="1">
      <c r="A365" s="960" t="s">
        <v>236</v>
      </c>
      <c r="B365" s="789" t="s">
        <v>489</v>
      </c>
      <c r="C365" s="790"/>
      <c r="D365" s="790"/>
      <c r="E365" s="791"/>
      <c r="F365" s="764" t="s">
        <v>291</v>
      </c>
      <c r="G365" s="765"/>
      <c r="H365" s="766"/>
      <c r="I365" s="764" t="s">
        <v>428</v>
      </c>
      <c r="J365" s="765"/>
      <c r="K365" s="766"/>
      <c r="L365" s="764" t="s">
        <v>425</v>
      </c>
      <c r="M365" s="765"/>
      <c r="N365" s="765"/>
      <c r="O365" s="766"/>
      <c r="P365" s="764" t="s">
        <v>427</v>
      </c>
      <c r="Q365" s="765"/>
      <c r="R365" s="765"/>
      <c r="S365" s="766"/>
      <c r="T365" s="764" t="s">
        <v>426</v>
      </c>
      <c r="U365" s="765"/>
      <c r="V365" s="765"/>
      <c r="W365" s="766"/>
      <c r="X365" s="430"/>
      <c r="Y365" s="12"/>
      <c r="AA365" s="12"/>
      <c r="AB365" s="12"/>
      <c r="AC365" s="12"/>
      <c r="AH365" s="363"/>
    </row>
    <row r="366" spans="1:34" ht="12.75" customHeight="1">
      <c r="A366" s="961"/>
      <c r="B366" s="792"/>
      <c r="C366" s="793"/>
      <c r="D366" s="793"/>
      <c r="E366" s="794"/>
      <c r="F366" s="767"/>
      <c r="G366" s="768"/>
      <c r="H366" s="769"/>
      <c r="I366" s="767"/>
      <c r="J366" s="768"/>
      <c r="K366" s="769"/>
      <c r="L366" s="767"/>
      <c r="M366" s="768"/>
      <c r="N366" s="768"/>
      <c r="O366" s="769"/>
      <c r="P366" s="767"/>
      <c r="Q366" s="768"/>
      <c r="R366" s="768"/>
      <c r="S366" s="769"/>
      <c r="T366" s="767"/>
      <c r="U366" s="768"/>
      <c r="V366" s="768"/>
      <c r="W366" s="769"/>
      <c r="X366" s="430"/>
      <c r="Y366" s="12"/>
      <c r="AA366" s="12"/>
      <c r="AB366" s="12"/>
      <c r="AC366" s="12"/>
      <c r="AH366" s="363"/>
    </row>
    <row r="367" spans="1:34" ht="15" customHeight="1">
      <c r="A367" s="961"/>
      <c r="B367" s="792"/>
      <c r="C367" s="793"/>
      <c r="D367" s="793"/>
      <c r="E367" s="794"/>
      <c r="F367" s="767"/>
      <c r="G367" s="768"/>
      <c r="H367" s="769"/>
      <c r="I367" s="767"/>
      <c r="J367" s="768"/>
      <c r="K367" s="769"/>
      <c r="L367" s="767"/>
      <c r="M367" s="768"/>
      <c r="N367" s="768"/>
      <c r="O367" s="769"/>
      <c r="P367" s="767"/>
      <c r="Q367" s="768"/>
      <c r="R367" s="768"/>
      <c r="S367" s="769"/>
      <c r="T367" s="767"/>
      <c r="U367" s="768"/>
      <c r="V367" s="768"/>
      <c r="W367" s="769"/>
      <c r="X367" s="430"/>
      <c r="Y367" s="12"/>
      <c r="AA367" s="12"/>
      <c r="AB367" s="12"/>
      <c r="AC367" s="12"/>
      <c r="AH367" s="363"/>
    </row>
    <row r="368" spans="1:34" ht="13.5" customHeight="1">
      <c r="A368" s="961"/>
      <c r="B368" s="792"/>
      <c r="C368" s="793"/>
      <c r="D368" s="793"/>
      <c r="E368" s="794"/>
      <c r="F368" s="951"/>
      <c r="G368" s="952"/>
      <c r="H368" s="953"/>
      <c r="I368" s="945"/>
      <c r="J368" s="946"/>
      <c r="K368" s="947"/>
      <c r="L368" s="995" t="s">
        <v>304</v>
      </c>
      <c r="M368" s="996"/>
      <c r="N368" s="996"/>
      <c r="O368" s="997"/>
      <c r="P368" s="995" t="s">
        <v>305</v>
      </c>
      <c r="Q368" s="996"/>
      <c r="R368" s="996"/>
      <c r="S368" s="997"/>
      <c r="T368" s="995" t="s">
        <v>306</v>
      </c>
      <c r="U368" s="996"/>
      <c r="V368" s="996"/>
      <c r="W368" s="997"/>
      <c r="X368" s="430"/>
      <c r="Y368" s="12"/>
      <c r="AH368" s="363"/>
    </row>
    <row r="369" spans="1:34" ht="15" customHeight="1">
      <c r="A369" s="961"/>
      <c r="B369" s="792"/>
      <c r="C369" s="793"/>
      <c r="D369" s="793"/>
      <c r="E369" s="794"/>
      <c r="F369" s="954"/>
      <c r="G369" s="955"/>
      <c r="H369" s="956"/>
      <c r="I369" s="945"/>
      <c r="J369" s="946"/>
      <c r="K369" s="947"/>
      <c r="L369" s="992" t="s">
        <v>298</v>
      </c>
      <c r="M369" s="993"/>
      <c r="N369" s="993"/>
      <c r="O369" s="994"/>
      <c r="P369" s="992" t="s">
        <v>300</v>
      </c>
      <c r="Q369" s="993"/>
      <c r="R369" s="993"/>
      <c r="S369" s="994"/>
      <c r="T369" s="992" t="s">
        <v>287</v>
      </c>
      <c r="U369" s="993"/>
      <c r="V369" s="993"/>
      <c r="W369" s="994"/>
      <c r="X369" s="430"/>
      <c r="Y369" s="12"/>
      <c r="AH369" s="363"/>
    </row>
    <row r="370" spans="1:34" ht="12.75" customHeight="1">
      <c r="A370" s="961"/>
      <c r="B370" s="792"/>
      <c r="C370" s="793"/>
      <c r="D370" s="793"/>
      <c r="E370" s="794"/>
      <c r="F370" s="779">
        <f>IF(Y371=0,IF(FIO="","",0),"")</f>
      </c>
      <c r="G370" s="987"/>
      <c r="H370" s="988"/>
      <c r="I370" s="890"/>
      <c r="J370" s="891"/>
      <c r="K370" s="892"/>
      <c r="L370" s="890"/>
      <c r="M370" s="891"/>
      <c r="N370" s="891"/>
      <c r="O370" s="892"/>
      <c r="P370" s="890"/>
      <c r="Q370" s="891"/>
      <c r="R370" s="891"/>
      <c r="S370" s="892"/>
      <c r="T370" s="890"/>
      <c r="U370" s="891"/>
      <c r="V370" s="891"/>
      <c r="W370" s="892"/>
      <c r="X370" s="430"/>
      <c r="Z370" s="242" t="s">
        <v>208</v>
      </c>
      <c r="AA370" s="243" t="s">
        <v>283</v>
      </c>
      <c r="AE370" s="278" t="s">
        <v>3</v>
      </c>
      <c r="AF370" s="279" t="s">
        <v>2</v>
      </c>
      <c r="AH370" s="363"/>
    </row>
    <row r="371" spans="1:34" ht="12.75" customHeight="1">
      <c r="A371" s="962"/>
      <c r="B371" s="776" t="str">
        <f>B354</f>
        <v>(далее – Прил. № 4)</v>
      </c>
      <c r="C371" s="777"/>
      <c r="D371" s="777"/>
      <c r="E371" s="778"/>
      <c r="F371" s="989"/>
      <c r="G371" s="990"/>
      <c r="H371" s="991"/>
      <c r="I371" s="893"/>
      <c r="J371" s="894"/>
      <c r="K371" s="895"/>
      <c r="L371" s="893"/>
      <c r="M371" s="894"/>
      <c r="N371" s="894"/>
      <c r="O371" s="895"/>
      <c r="P371" s="893"/>
      <c r="Q371" s="894"/>
      <c r="R371" s="894"/>
      <c r="S371" s="895"/>
      <c r="T371" s="893"/>
      <c r="U371" s="894"/>
      <c r="V371" s="894"/>
      <c r="W371" s="895"/>
      <c r="X371" s="430"/>
      <c r="Y371" s="255">
        <f>SUM(I370:W371)</f>
        <v>0</v>
      </c>
      <c r="Z371" s="244">
        <v>100</v>
      </c>
      <c r="AA371" s="258">
        <f>IF(z_kateg="высшая",AE371,AF371)</f>
        <v>0</v>
      </c>
      <c r="AE371" s="274">
        <v>10</v>
      </c>
      <c r="AF371" s="275">
        <v>0</v>
      </c>
      <c r="AH371" s="363"/>
    </row>
    <row r="372" spans="1:34" ht="13.5">
      <c r="A372" s="858" t="s">
        <v>203</v>
      </c>
      <c r="B372" s="748" t="s">
        <v>204</v>
      </c>
      <c r="C372" s="749"/>
      <c r="D372" s="749"/>
      <c r="E372" s="749"/>
      <c r="F372" s="752" t="s">
        <v>205</v>
      </c>
      <c r="G372" s="753"/>
      <c r="H372" s="753"/>
      <c r="I372" s="753"/>
      <c r="J372" s="753"/>
      <c r="K372" s="753"/>
      <c r="L372" s="753"/>
      <c r="M372" s="753"/>
      <c r="N372" s="753"/>
      <c r="O372" s="753"/>
      <c r="P372" s="753"/>
      <c r="Q372" s="753"/>
      <c r="R372" s="753"/>
      <c r="S372" s="753"/>
      <c r="T372" s="753"/>
      <c r="U372" s="753"/>
      <c r="V372" s="753"/>
      <c r="W372" s="754"/>
      <c r="X372" s="430"/>
      <c r="Y372" s="12"/>
      <c r="AH372" s="363"/>
    </row>
    <row r="373" spans="1:34" ht="12.75">
      <c r="A373" s="859"/>
      <c r="B373" s="750"/>
      <c r="C373" s="751"/>
      <c r="D373" s="751"/>
      <c r="E373" s="751"/>
      <c r="F373" s="755" t="s">
        <v>210</v>
      </c>
      <c r="G373" s="756"/>
      <c r="H373" s="756"/>
      <c r="I373" s="756"/>
      <c r="J373" s="756"/>
      <c r="K373" s="756"/>
      <c r="L373" s="756"/>
      <c r="M373" s="756"/>
      <c r="N373" s="756"/>
      <c r="O373" s="756"/>
      <c r="P373" s="756"/>
      <c r="Q373" s="756"/>
      <c r="R373" s="756"/>
      <c r="S373" s="756"/>
      <c r="T373" s="756"/>
      <c r="U373" s="756"/>
      <c r="V373" s="756"/>
      <c r="W373" s="757"/>
      <c r="X373" s="430"/>
      <c r="AH373" s="363"/>
    </row>
    <row r="374" spans="1:34" ht="12.75">
      <c r="A374" s="860"/>
      <c r="B374" s="840"/>
      <c r="C374" s="841"/>
      <c r="D374" s="841"/>
      <c r="E374" s="841"/>
      <c r="F374" s="843">
        <v>0</v>
      </c>
      <c r="G374" s="843"/>
      <c r="H374" s="843"/>
      <c r="I374" s="843">
        <v>10</v>
      </c>
      <c r="J374" s="843"/>
      <c r="K374" s="843"/>
      <c r="L374" s="843"/>
      <c r="M374" s="843"/>
      <c r="N374" s="843"/>
      <c r="O374" s="843"/>
      <c r="P374" s="758" t="s">
        <v>270</v>
      </c>
      <c r="Q374" s="759"/>
      <c r="R374" s="759"/>
      <c r="S374" s="759"/>
      <c r="T374" s="759"/>
      <c r="U374" s="759"/>
      <c r="V374" s="759"/>
      <c r="W374" s="760"/>
      <c r="X374" s="430"/>
      <c r="AH374" s="363"/>
    </row>
    <row r="375" spans="1:34" ht="15" customHeight="1">
      <c r="A375" s="786" t="s">
        <v>237</v>
      </c>
      <c r="B375" s="789" t="s">
        <v>539</v>
      </c>
      <c r="C375" s="790"/>
      <c r="D375" s="790"/>
      <c r="E375" s="791"/>
      <c r="F375" s="850" t="s">
        <v>307</v>
      </c>
      <c r="G375" s="850"/>
      <c r="H375" s="850"/>
      <c r="I375" s="850" t="s">
        <v>438</v>
      </c>
      <c r="J375" s="850"/>
      <c r="K375" s="850"/>
      <c r="L375" s="850"/>
      <c r="M375" s="850"/>
      <c r="N375" s="850"/>
      <c r="O375" s="850"/>
      <c r="P375" s="764" t="s">
        <v>462</v>
      </c>
      <c r="Q375" s="765"/>
      <c r="R375" s="765"/>
      <c r="S375" s="765"/>
      <c r="T375" s="765"/>
      <c r="U375" s="765"/>
      <c r="V375" s="765"/>
      <c r="W375" s="766"/>
      <c r="X375" s="430"/>
      <c r="Y375" s="12"/>
      <c r="AH375" s="363"/>
    </row>
    <row r="376" spans="1:34" ht="15" customHeight="1">
      <c r="A376" s="787"/>
      <c r="B376" s="792"/>
      <c r="C376" s="793"/>
      <c r="D376" s="793"/>
      <c r="E376" s="794"/>
      <c r="F376" s="850"/>
      <c r="G376" s="850"/>
      <c r="H376" s="850"/>
      <c r="I376" s="850"/>
      <c r="J376" s="850"/>
      <c r="K376" s="850"/>
      <c r="L376" s="850"/>
      <c r="M376" s="850"/>
      <c r="N376" s="850"/>
      <c r="O376" s="850"/>
      <c r="P376" s="767"/>
      <c r="Q376" s="768"/>
      <c r="R376" s="768"/>
      <c r="S376" s="768"/>
      <c r="T376" s="768"/>
      <c r="U376" s="768"/>
      <c r="V376" s="768"/>
      <c r="W376" s="769"/>
      <c r="X376" s="430"/>
      <c r="Y376" s="12"/>
      <c r="AH376" s="363"/>
    </row>
    <row r="377" spans="1:34" ht="15" customHeight="1">
      <c r="A377" s="787"/>
      <c r="B377" s="792"/>
      <c r="C377" s="793"/>
      <c r="D377" s="793"/>
      <c r="E377" s="794"/>
      <c r="F377" s="850"/>
      <c r="G377" s="850"/>
      <c r="H377" s="850"/>
      <c r="I377" s="850"/>
      <c r="J377" s="850"/>
      <c r="K377" s="850"/>
      <c r="L377" s="850"/>
      <c r="M377" s="850"/>
      <c r="N377" s="850"/>
      <c r="O377" s="850"/>
      <c r="P377" s="767"/>
      <c r="Q377" s="768"/>
      <c r="R377" s="768"/>
      <c r="S377" s="768"/>
      <c r="T377" s="768"/>
      <c r="U377" s="768"/>
      <c r="V377" s="768"/>
      <c r="W377" s="769"/>
      <c r="X377" s="430"/>
      <c r="Y377" s="12"/>
      <c r="AH377" s="363"/>
    </row>
    <row r="378" spans="1:34" ht="15" customHeight="1">
      <c r="A378" s="787"/>
      <c r="B378" s="792"/>
      <c r="C378" s="793"/>
      <c r="D378" s="793"/>
      <c r="E378" s="794"/>
      <c r="F378" s="850"/>
      <c r="G378" s="850"/>
      <c r="H378" s="850"/>
      <c r="I378" s="850"/>
      <c r="J378" s="850"/>
      <c r="K378" s="850"/>
      <c r="L378" s="850"/>
      <c r="M378" s="850"/>
      <c r="N378" s="850"/>
      <c r="O378" s="850"/>
      <c r="P378" s="767"/>
      <c r="Q378" s="768"/>
      <c r="R378" s="768"/>
      <c r="S378" s="768"/>
      <c r="T378" s="768"/>
      <c r="U378" s="768"/>
      <c r="V378" s="768"/>
      <c r="W378" s="769"/>
      <c r="X378" s="430"/>
      <c r="Y378" s="12"/>
      <c r="AH378" s="363"/>
    </row>
    <row r="379" spans="1:34" ht="1.5" customHeight="1">
      <c r="A379" s="787"/>
      <c r="B379" s="792"/>
      <c r="C379" s="793"/>
      <c r="D379" s="793"/>
      <c r="E379" s="794"/>
      <c r="F379" s="850"/>
      <c r="G379" s="850"/>
      <c r="H379" s="850"/>
      <c r="I379" s="850"/>
      <c r="J379" s="850"/>
      <c r="K379" s="850"/>
      <c r="L379" s="850"/>
      <c r="M379" s="850"/>
      <c r="N379" s="850"/>
      <c r="O379" s="850"/>
      <c r="P379" s="770"/>
      <c r="Q379" s="771"/>
      <c r="R379" s="771"/>
      <c r="S379" s="771"/>
      <c r="T379" s="771"/>
      <c r="U379" s="771"/>
      <c r="V379" s="771"/>
      <c r="W379" s="772"/>
      <c r="X379" s="430"/>
      <c r="Y379" s="12"/>
      <c r="AH379" s="363"/>
    </row>
    <row r="380" spans="1:34" ht="12.75" customHeight="1">
      <c r="A380" s="787"/>
      <c r="B380" s="773" t="str">
        <f>B354</f>
        <v>(далее – Прил. № 4)</v>
      </c>
      <c r="C380" s="774"/>
      <c r="D380" s="774"/>
      <c r="E380" s="775"/>
      <c r="F380" s="779">
        <f>IF(Y381=0,IF(FIO="","",0),"")</f>
      </c>
      <c r="G380" s="987"/>
      <c r="H380" s="988"/>
      <c r="I380" s="785"/>
      <c r="J380" s="785"/>
      <c r="K380" s="785"/>
      <c r="L380" s="785"/>
      <c r="M380" s="785"/>
      <c r="N380" s="785"/>
      <c r="O380" s="785"/>
      <c r="P380" s="890"/>
      <c r="Q380" s="891"/>
      <c r="R380" s="891"/>
      <c r="S380" s="891"/>
      <c r="T380" s="891"/>
      <c r="U380" s="891"/>
      <c r="V380" s="891"/>
      <c r="W380" s="892"/>
      <c r="X380" s="430"/>
      <c r="Z380" s="242" t="s">
        <v>208</v>
      </c>
      <c r="AA380" s="243" t="s">
        <v>283</v>
      </c>
      <c r="AE380" s="278" t="s">
        <v>3</v>
      </c>
      <c r="AF380" s="279" t="s">
        <v>2</v>
      </c>
      <c r="AH380" s="363"/>
    </row>
    <row r="381" spans="1:34" ht="12.75" customHeight="1">
      <c r="A381" s="788"/>
      <c r="B381" s="776"/>
      <c r="C381" s="777"/>
      <c r="D381" s="777"/>
      <c r="E381" s="778"/>
      <c r="F381" s="989"/>
      <c r="G381" s="990"/>
      <c r="H381" s="991"/>
      <c r="I381" s="785"/>
      <c r="J381" s="785"/>
      <c r="K381" s="785"/>
      <c r="L381" s="785"/>
      <c r="M381" s="785"/>
      <c r="N381" s="785"/>
      <c r="O381" s="785"/>
      <c r="P381" s="893"/>
      <c r="Q381" s="894"/>
      <c r="R381" s="894"/>
      <c r="S381" s="894"/>
      <c r="T381" s="894"/>
      <c r="U381" s="894"/>
      <c r="V381" s="894"/>
      <c r="W381" s="895"/>
      <c r="X381" s="430"/>
      <c r="Y381" s="255">
        <f>SUM(I380:W381)</f>
        <v>0</v>
      </c>
      <c r="Z381" s="244">
        <v>30</v>
      </c>
      <c r="AA381" s="258">
        <f>IF(z_kateg="высшая",AE381,AF381)</f>
        <v>20</v>
      </c>
      <c r="AE381" s="274">
        <v>20</v>
      </c>
      <c r="AF381" s="275">
        <v>20</v>
      </c>
      <c r="AH381" s="363"/>
    </row>
    <row r="382" spans="1:34" ht="13.5">
      <c r="A382" s="858" t="s">
        <v>203</v>
      </c>
      <c r="B382" s="748" t="s">
        <v>204</v>
      </c>
      <c r="C382" s="749"/>
      <c r="D382" s="749"/>
      <c r="E382" s="838"/>
      <c r="F382" s="752" t="s">
        <v>216</v>
      </c>
      <c r="G382" s="753"/>
      <c r="H382" s="753"/>
      <c r="I382" s="753"/>
      <c r="J382" s="753"/>
      <c r="K382" s="753"/>
      <c r="L382" s="753"/>
      <c r="M382" s="753"/>
      <c r="N382" s="753"/>
      <c r="O382" s="753"/>
      <c r="P382" s="753"/>
      <c r="Q382" s="753"/>
      <c r="R382" s="753"/>
      <c r="S382" s="753"/>
      <c r="T382" s="753"/>
      <c r="U382" s="753"/>
      <c r="V382" s="753"/>
      <c r="W382" s="754"/>
      <c r="X382" s="430"/>
      <c r="Z382" s="198"/>
      <c r="AA382" s="198"/>
      <c r="AH382" s="363"/>
    </row>
    <row r="383" spans="1:34" ht="12.75">
      <c r="A383" s="859"/>
      <c r="B383" s="750"/>
      <c r="C383" s="751"/>
      <c r="D383" s="751"/>
      <c r="E383" s="839"/>
      <c r="F383" s="755" t="s">
        <v>210</v>
      </c>
      <c r="G383" s="756"/>
      <c r="H383" s="756"/>
      <c r="I383" s="756"/>
      <c r="J383" s="756"/>
      <c r="K383" s="756"/>
      <c r="L383" s="756"/>
      <c r="M383" s="756"/>
      <c r="N383" s="756"/>
      <c r="O383" s="756"/>
      <c r="P383" s="756"/>
      <c r="Q383" s="756"/>
      <c r="R383" s="756"/>
      <c r="S383" s="756"/>
      <c r="T383" s="756"/>
      <c r="U383" s="756"/>
      <c r="V383" s="756"/>
      <c r="W383" s="757"/>
      <c r="X383" s="430"/>
      <c r="AH383" s="363"/>
    </row>
    <row r="384" spans="1:34" ht="12.75">
      <c r="A384" s="860"/>
      <c r="B384" s="840"/>
      <c r="C384" s="841"/>
      <c r="D384" s="841"/>
      <c r="E384" s="842"/>
      <c r="F384" s="843">
        <v>0</v>
      </c>
      <c r="G384" s="843"/>
      <c r="H384" s="843"/>
      <c r="I384" s="758">
        <v>10</v>
      </c>
      <c r="J384" s="759"/>
      <c r="K384" s="760"/>
      <c r="L384" s="758">
        <v>10</v>
      </c>
      <c r="M384" s="759"/>
      <c r="N384" s="759"/>
      <c r="O384" s="760"/>
      <c r="P384" s="758">
        <v>20</v>
      </c>
      <c r="Q384" s="759"/>
      <c r="R384" s="759"/>
      <c r="S384" s="760"/>
      <c r="T384" s="758">
        <v>20</v>
      </c>
      <c r="U384" s="759"/>
      <c r="V384" s="759"/>
      <c r="W384" s="760"/>
      <c r="X384" s="430"/>
      <c r="AH384" s="363"/>
    </row>
    <row r="385" spans="1:34" ht="15" customHeight="1">
      <c r="A385" s="786" t="s">
        <v>238</v>
      </c>
      <c r="B385" s="789" t="s">
        <v>540</v>
      </c>
      <c r="C385" s="790"/>
      <c r="D385" s="790"/>
      <c r="E385" s="791"/>
      <c r="F385" s="850" t="s">
        <v>291</v>
      </c>
      <c r="G385" s="850"/>
      <c r="H385" s="850"/>
      <c r="I385" s="764" t="s">
        <v>440</v>
      </c>
      <c r="J385" s="765"/>
      <c r="K385" s="766"/>
      <c r="L385" s="764" t="s">
        <v>425</v>
      </c>
      <c r="M385" s="765"/>
      <c r="N385" s="765"/>
      <c r="O385" s="766"/>
      <c r="P385" s="764" t="s">
        <v>427</v>
      </c>
      <c r="Q385" s="765"/>
      <c r="R385" s="765"/>
      <c r="S385" s="766"/>
      <c r="T385" s="764" t="s">
        <v>426</v>
      </c>
      <c r="U385" s="765"/>
      <c r="V385" s="765"/>
      <c r="W385" s="766"/>
      <c r="X385" s="430"/>
      <c r="AH385" s="363"/>
    </row>
    <row r="386" spans="1:34" ht="15" customHeight="1">
      <c r="A386" s="787"/>
      <c r="B386" s="792"/>
      <c r="C386" s="793"/>
      <c r="D386" s="793"/>
      <c r="E386" s="794"/>
      <c r="F386" s="850"/>
      <c r="G386" s="850"/>
      <c r="H386" s="850"/>
      <c r="I386" s="767"/>
      <c r="J386" s="768"/>
      <c r="K386" s="769"/>
      <c r="L386" s="767"/>
      <c r="M386" s="768"/>
      <c r="N386" s="768"/>
      <c r="O386" s="769"/>
      <c r="P386" s="767"/>
      <c r="Q386" s="768"/>
      <c r="R386" s="768"/>
      <c r="S386" s="769"/>
      <c r="T386" s="767"/>
      <c r="U386" s="768"/>
      <c r="V386" s="768"/>
      <c r="W386" s="769"/>
      <c r="X386" s="430"/>
      <c r="AB386" s="262"/>
      <c r="AC386" s="262"/>
      <c r="AD386" s="262"/>
      <c r="AH386" s="363"/>
    </row>
    <row r="387" spans="1:34" ht="15" customHeight="1">
      <c r="A387" s="787"/>
      <c r="B387" s="792"/>
      <c r="C387" s="793"/>
      <c r="D387" s="793"/>
      <c r="E387" s="794"/>
      <c r="F387" s="850"/>
      <c r="G387" s="850"/>
      <c r="H387" s="850"/>
      <c r="I387" s="770"/>
      <c r="J387" s="771"/>
      <c r="K387" s="772"/>
      <c r="L387" s="767"/>
      <c r="M387" s="768"/>
      <c r="N387" s="768"/>
      <c r="O387" s="769"/>
      <c r="P387" s="767"/>
      <c r="Q387" s="768"/>
      <c r="R387" s="768"/>
      <c r="S387" s="769"/>
      <c r="T387" s="767"/>
      <c r="U387" s="768"/>
      <c r="V387" s="768"/>
      <c r="W387" s="769"/>
      <c r="X387" s="430"/>
      <c r="Z387" s="263"/>
      <c r="AH387" s="363"/>
    </row>
    <row r="388" spans="1:34" ht="14.25" customHeight="1">
      <c r="A388" s="787"/>
      <c r="B388" s="792"/>
      <c r="C388" s="793"/>
      <c r="D388" s="793"/>
      <c r="E388" s="794"/>
      <c r="F388" s="779">
        <f>IF(Y389=0,IF(FIO="","",0),"")</f>
      </c>
      <c r="G388" s="987"/>
      <c r="H388" s="988"/>
      <c r="I388" s="890"/>
      <c r="J388" s="891"/>
      <c r="K388" s="892"/>
      <c r="L388" s="785"/>
      <c r="M388" s="785"/>
      <c r="N388" s="785"/>
      <c r="O388" s="785"/>
      <c r="P388" s="785"/>
      <c r="Q388" s="785"/>
      <c r="R388" s="785"/>
      <c r="S388" s="785"/>
      <c r="T388" s="785"/>
      <c r="U388" s="785"/>
      <c r="V388" s="785"/>
      <c r="W388" s="785"/>
      <c r="X388" s="430"/>
      <c r="Z388" s="242" t="s">
        <v>208</v>
      </c>
      <c r="AA388" s="243" t="s">
        <v>283</v>
      </c>
      <c r="AE388" s="278" t="s">
        <v>3</v>
      </c>
      <c r="AF388" s="279" t="s">
        <v>2</v>
      </c>
      <c r="AH388" s="363"/>
    </row>
    <row r="389" spans="1:34" ht="12.75" customHeight="1">
      <c r="A389" s="788"/>
      <c r="B389" s="776" t="str">
        <f>B354</f>
        <v>(далее – Прил. № 4)</v>
      </c>
      <c r="C389" s="777"/>
      <c r="D389" s="777"/>
      <c r="E389" s="778"/>
      <c r="F389" s="989"/>
      <c r="G389" s="990"/>
      <c r="H389" s="991"/>
      <c r="I389" s="893"/>
      <c r="J389" s="894"/>
      <c r="K389" s="895"/>
      <c r="L389" s="785"/>
      <c r="M389" s="785"/>
      <c r="N389" s="785"/>
      <c r="O389" s="785"/>
      <c r="P389" s="785"/>
      <c r="Q389" s="785"/>
      <c r="R389" s="785"/>
      <c r="S389" s="785"/>
      <c r="T389" s="785"/>
      <c r="U389" s="785"/>
      <c r="V389" s="785"/>
      <c r="W389" s="785"/>
      <c r="X389" s="430"/>
      <c r="Y389" s="255">
        <f>SUM(I388:W389)</f>
        <v>0</v>
      </c>
      <c r="Z389" s="244">
        <v>60</v>
      </c>
      <c r="AA389" s="258">
        <f>IF(z_kateg="высшая",AE389,AF389)</f>
        <v>0</v>
      </c>
      <c r="AE389" s="274">
        <v>0</v>
      </c>
      <c r="AF389" s="275">
        <v>0</v>
      </c>
      <c r="AH389" s="363"/>
    </row>
    <row r="390" spans="1:34" ht="13.5">
      <c r="A390" s="858" t="s">
        <v>203</v>
      </c>
      <c r="B390" s="748" t="s">
        <v>204</v>
      </c>
      <c r="C390" s="749"/>
      <c r="D390" s="749"/>
      <c r="E390" s="749"/>
      <c r="F390" s="749"/>
      <c r="G390" s="749"/>
      <c r="H390" s="838"/>
      <c r="I390" s="752" t="s">
        <v>205</v>
      </c>
      <c r="J390" s="753"/>
      <c r="K390" s="753"/>
      <c r="L390" s="753"/>
      <c r="M390" s="753"/>
      <c r="N390" s="753"/>
      <c r="O390" s="753"/>
      <c r="P390" s="753"/>
      <c r="Q390" s="753"/>
      <c r="R390" s="753"/>
      <c r="S390" s="753"/>
      <c r="T390" s="753"/>
      <c r="U390" s="753"/>
      <c r="V390" s="753"/>
      <c r="W390" s="754"/>
      <c r="X390" s="430"/>
      <c r="Y390" s="12"/>
      <c r="AA390" s="12"/>
      <c r="AC390" s="12"/>
      <c r="AE390" s="12"/>
      <c r="AH390" s="363"/>
    </row>
    <row r="391" spans="1:34" ht="12.75">
      <c r="A391" s="859"/>
      <c r="B391" s="750"/>
      <c r="C391" s="751"/>
      <c r="D391" s="751"/>
      <c r="E391" s="751"/>
      <c r="F391" s="751"/>
      <c r="G391" s="751"/>
      <c r="H391" s="839"/>
      <c r="I391" s="755" t="s">
        <v>210</v>
      </c>
      <c r="J391" s="756"/>
      <c r="K391" s="756"/>
      <c r="L391" s="756"/>
      <c r="M391" s="756"/>
      <c r="N391" s="756"/>
      <c r="O391" s="756"/>
      <c r="P391" s="756"/>
      <c r="Q391" s="756"/>
      <c r="R391" s="756"/>
      <c r="S391" s="756"/>
      <c r="T391" s="756"/>
      <c r="U391" s="756"/>
      <c r="V391" s="756"/>
      <c r="W391" s="757"/>
      <c r="X391" s="430"/>
      <c r="Y391" s="12"/>
      <c r="Z391" s="12"/>
      <c r="AA391" s="12"/>
      <c r="AB391" s="12"/>
      <c r="AC391" s="12"/>
      <c r="AD391" s="12"/>
      <c r="AE391" s="12"/>
      <c r="AH391" s="363"/>
    </row>
    <row r="392" spans="1:34" ht="12.75">
      <c r="A392" s="860"/>
      <c r="B392" s="750"/>
      <c r="C392" s="751"/>
      <c r="D392" s="751"/>
      <c r="E392" s="751"/>
      <c r="F392" s="751"/>
      <c r="G392" s="751"/>
      <c r="H392" s="839"/>
      <c r="I392" s="758">
        <v>0</v>
      </c>
      <c r="J392" s="759"/>
      <c r="K392" s="760"/>
      <c r="L392" s="758" t="s">
        <v>270</v>
      </c>
      <c r="M392" s="759"/>
      <c r="N392" s="759"/>
      <c r="O392" s="760"/>
      <c r="P392" s="758" t="s">
        <v>273</v>
      </c>
      <c r="Q392" s="759"/>
      <c r="R392" s="759"/>
      <c r="S392" s="760"/>
      <c r="T392" s="758" t="s">
        <v>441</v>
      </c>
      <c r="U392" s="759"/>
      <c r="V392" s="759"/>
      <c r="W392" s="760"/>
      <c r="X392" s="430"/>
      <c r="Y392" s="12"/>
      <c r="Z392" s="12"/>
      <c r="AA392" s="12"/>
      <c r="AB392" s="12"/>
      <c r="AC392" s="12"/>
      <c r="AD392" s="12"/>
      <c r="AE392" s="12"/>
      <c r="AH392" s="363"/>
    </row>
    <row r="393" spans="1:34" ht="12.75" customHeight="1">
      <c r="A393" s="786" t="s">
        <v>239</v>
      </c>
      <c r="B393" s="789" t="s">
        <v>748</v>
      </c>
      <c r="C393" s="790"/>
      <c r="D393" s="790"/>
      <c r="E393" s="790"/>
      <c r="F393" s="790"/>
      <c r="G393" s="790"/>
      <c r="H393" s="791"/>
      <c r="I393" s="764" t="s">
        <v>211</v>
      </c>
      <c r="J393" s="765"/>
      <c r="K393" s="766"/>
      <c r="L393" s="764" t="s">
        <v>425</v>
      </c>
      <c r="M393" s="765"/>
      <c r="N393" s="765"/>
      <c r="O393" s="766"/>
      <c r="P393" s="764" t="s">
        <v>427</v>
      </c>
      <c r="Q393" s="765"/>
      <c r="R393" s="765"/>
      <c r="S393" s="766"/>
      <c r="T393" s="764" t="s">
        <v>439</v>
      </c>
      <c r="U393" s="765"/>
      <c r="V393" s="765"/>
      <c r="W393" s="766"/>
      <c r="X393" s="430"/>
      <c r="Y393" s="12"/>
      <c r="AA393" s="12"/>
      <c r="AB393" s="12"/>
      <c r="AC393" s="12"/>
      <c r="AH393" s="363"/>
    </row>
    <row r="394" spans="1:34" ht="12.75" customHeight="1">
      <c r="A394" s="787"/>
      <c r="B394" s="792"/>
      <c r="C394" s="793"/>
      <c r="D394" s="793"/>
      <c r="E394" s="793"/>
      <c r="F394" s="793"/>
      <c r="G394" s="793"/>
      <c r="H394" s="794"/>
      <c r="I394" s="767"/>
      <c r="J394" s="768"/>
      <c r="K394" s="769"/>
      <c r="L394" s="767"/>
      <c r="M394" s="768"/>
      <c r="N394" s="768"/>
      <c r="O394" s="769"/>
      <c r="P394" s="767"/>
      <c r="Q394" s="768"/>
      <c r="R394" s="768"/>
      <c r="S394" s="769"/>
      <c r="T394" s="767"/>
      <c r="U394" s="768"/>
      <c r="V394" s="768"/>
      <c r="W394" s="769"/>
      <c r="X394" s="430"/>
      <c r="Y394" s="12"/>
      <c r="AA394" s="12"/>
      <c r="AB394" s="12"/>
      <c r="AC394" s="12"/>
      <c r="AH394" s="363"/>
    </row>
    <row r="395" spans="1:34" ht="15.75" customHeight="1">
      <c r="A395" s="787"/>
      <c r="B395" s="792"/>
      <c r="C395" s="793"/>
      <c r="D395" s="793"/>
      <c r="E395" s="793"/>
      <c r="F395" s="793"/>
      <c r="G395" s="793"/>
      <c r="H395" s="794"/>
      <c r="I395" s="767"/>
      <c r="J395" s="768"/>
      <c r="K395" s="769"/>
      <c r="L395" s="767"/>
      <c r="M395" s="768"/>
      <c r="N395" s="768"/>
      <c r="O395" s="769"/>
      <c r="P395" s="767"/>
      <c r="Q395" s="768"/>
      <c r="R395" s="768"/>
      <c r="S395" s="769"/>
      <c r="T395" s="767"/>
      <c r="U395" s="768"/>
      <c r="V395" s="768"/>
      <c r="W395" s="769"/>
      <c r="X395" s="430"/>
      <c r="Y395" s="12"/>
      <c r="AA395" s="12"/>
      <c r="AB395" s="12"/>
      <c r="AC395" s="12"/>
      <c r="AH395" s="363"/>
    </row>
    <row r="396" spans="1:34" ht="12.75" customHeight="1">
      <c r="A396" s="787"/>
      <c r="B396" s="792"/>
      <c r="C396" s="793"/>
      <c r="D396" s="793"/>
      <c r="E396" s="793"/>
      <c r="F396" s="793"/>
      <c r="G396" s="793"/>
      <c r="H396" s="794"/>
      <c r="I396" s="995"/>
      <c r="J396" s="996"/>
      <c r="K396" s="997"/>
      <c r="L396" s="945" t="s">
        <v>319</v>
      </c>
      <c r="M396" s="946"/>
      <c r="N396" s="946"/>
      <c r="O396" s="947"/>
      <c r="P396" s="945" t="s">
        <v>456</v>
      </c>
      <c r="Q396" s="946"/>
      <c r="R396" s="946"/>
      <c r="S396" s="947"/>
      <c r="T396" s="945" t="s">
        <v>457</v>
      </c>
      <c r="U396" s="946"/>
      <c r="V396" s="946"/>
      <c r="W396" s="947"/>
      <c r="X396" s="430"/>
      <c r="Y396" s="12"/>
      <c r="AH396" s="363"/>
    </row>
    <row r="397" spans="1:34" ht="12.75" customHeight="1">
      <c r="A397" s="787"/>
      <c r="B397" s="792"/>
      <c r="C397" s="793"/>
      <c r="D397" s="793"/>
      <c r="E397" s="793"/>
      <c r="F397" s="793"/>
      <c r="G397" s="793"/>
      <c r="H397" s="794"/>
      <c r="I397" s="995"/>
      <c r="J397" s="996"/>
      <c r="K397" s="997"/>
      <c r="L397" s="945"/>
      <c r="M397" s="946"/>
      <c r="N397" s="946"/>
      <c r="O397" s="947"/>
      <c r="P397" s="945"/>
      <c r="Q397" s="946"/>
      <c r="R397" s="946"/>
      <c r="S397" s="947"/>
      <c r="T397" s="945"/>
      <c r="U397" s="946"/>
      <c r="V397" s="946"/>
      <c r="W397" s="947"/>
      <c r="X397" s="430"/>
      <c r="Y397" s="12"/>
      <c r="AH397" s="363"/>
    </row>
    <row r="398" spans="1:34" ht="12.75">
      <c r="A398" s="787"/>
      <c r="B398" s="792"/>
      <c r="C398" s="793"/>
      <c r="D398" s="793"/>
      <c r="E398" s="793"/>
      <c r="F398" s="793"/>
      <c r="G398" s="793"/>
      <c r="H398" s="794"/>
      <c r="I398" s="998"/>
      <c r="J398" s="999"/>
      <c r="K398" s="1000"/>
      <c r="L398" s="1043" t="s">
        <v>298</v>
      </c>
      <c r="M398" s="1044"/>
      <c r="N398" s="1044"/>
      <c r="O398" s="1044"/>
      <c r="P398" s="1043" t="s">
        <v>287</v>
      </c>
      <c r="Q398" s="1044"/>
      <c r="R398" s="1044"/>
      <c r="S398" s="1045"/>
      <c r="T398" s="1043" t="s">
        <v>437</v>
      </c>
      <c r="U398" s="1044"/>
      <c r="V398" s="1044"/>
      <c r="W398" s="1045"/>
      <c r="X398" s="430"/>
      <c r="Y398" s="12"/>
      <c r="AH398" s="363"/>
    </row>
    <row r="399" spans="1:34" ht="12.75">
      <c r="A399" s="787"/>
      <c r="B399" s="773" t="str">
        <f>B354</f>
        <v>(далее – Прил. № 4)</v>
      </c>
      <c r="C399" s="774"/>
      <c r="D399" s="774"/>
      <c r="E399" s="774"/>
      <c r="F399" s="774"/>
      <c r="G399" s="774"/>
      <c r="H399" s="775"/>
      <c r="I399" s="779">
        <f>IF(Y400=0,IF(FIO="","",0),"")</f>
      </c>
      <c r="J399" s="780"/>
      <c r="K399" s="781"/>
      <c r="L399" s="785"/>
      <c r="M399" s="785"/>
      <c r="N399" s="785"/>
      <c r="O399" s="785"/>
      <c r="P399" s="785"/>
      <c r="Q399" s="785"/>
      <c r="R399" s="785"/>
      <c r="S399" s="785"/>
      <c r="T399" s="785"/>
      <c r="U399" s="785"/>
      <c r="V399" s="785"/>
      <c r="W399" s="785"/>
      <c r="X399" s="430"/>
      <c r="Z399" s="242" t="s">
        <v>208</v>
      </c>
      <c r="AA399" s="243" t="s">
        <v>283</v>
      </c>
      <c r="AE399" s="278" t="s">
        <v>3</v>
      </c>
      <c r="AF399" s="279" t="s">
        <v>2</v>
      </c>
      <c r="AH399" s="363"/>
    </row>
    <row r="400" spans="1:34" ht="12.75">
      <c r="A400" s="788"/>
      <c r="B400" s="776"/>
      <c r="C400" s="777"/>
      <c r="D400" s="777"/>
      <c r="E400" s="777"/>
      <c r="F400" s="777"/>
      <c r="G400" s="777"/>
      <c r="H400" s="778"/>
      <c r="I400" s="782"/>
      <c r="J400" s="783"/>
      <c r="K400" s="784"/>
      <c r="L400" s="785"/>
      <c r="M400" s="785"/>
      <c r="N400" s="785"/>
      <c r="O400" s="785"/>
      <c r="P400" s="785"/>
      <c r="Q400" s="785"/>
      <c r="R400" s="785"/>
      <c r="S400" s="785"/>
      <c r="T400" s="785"/>
      <c r="U400" s="785"/>
      <c r="V400" s="785"/>
      <c r="W400" s="785"/>
      <c r="X400" s="430"/>
      <c r="Y400" s="255">
        <f>SUM(L399:W400)</f>
        <v>0</v>
      </c>
      <c r="Z400" s="244">
        <v>110</v>
      </c>
      <c r="AA400" s="258">
        <f>IF(z_kateg="высшая",AE400,AF400)</f>
        <v>10</v>
      </c>
      <c r="AE400" s="274">
        <v>20</v>
      </c>
      <c r="AF400" s="275">
        <v>10</v>
      </c>
      <c r="AH400" s="363"/>
    </row>
    <row r="401" spans="1:34" ht="13.5">
      <c r="A401" s="858" t="s">
        <v>203</v>
      </c>
      <c r="B401" s="748" t="s">
        <v>204</v>
      </c>
      <c r="C401" s="749"/>
      <c r="D401" s="749"/>
      <c r="E401" s="749"/>
      <c r="F401" s="749"/>
      <c r="G401" s="749"/>
      <c r="H401" s="838"/>
      <c r="I401" s="752" t="s">
        <v>205</v>
      </c>
      <c r="J401" s="753"/>
      <c r="K401" s="753"/>
      <c r="L401" s="753"/>
      <c r="M401" s="753"/>
      <c r="N401" s="753"/>
      <c r="O401" s="753"/>
      <c r="P401" s="753"/>
      <c r="Q401" s="753"/>
      <c r="R401" s="753"/>
      <c r="S401" s="753"/>
      <c r="T401" s="753"/>
      <c r="U401" s="753"/>
      <c r="V401" s="753"/>
      <c r="W401" s="754"/>
      <c r="X401" s="430"/>
      <c r="Y401" s="12"/>
      <c r="AA401" s="12"/>
      <c r="AC401" s="12"/>
      <c r="AE401" s="12"/>
      <c r="AH401" s="363"/>
    </row>
    <row r="402" spans="1:34" ht="12.75">
      <c r="A402" s="859"/>
      <c r="B402" s="750"/>
      <c r="C402" s="751"/>
      <c r="D402" s="751"/>
      <c r="E402" s="751"/>
      <c r="F402" s="751"/>
      <c r="G402" s="751"/>
      <c r="H402" s="839"/>
      <c r="I402" s="755" t="s">
        <v>206</v>
      </c>
      <c r="J402" s="756"/>
      <c r="K402" s="756"/>
      <c r="L402" s="756"/>
      <c r="M402" s="756"/>
      <c r="N402" s="756"/>
      <c r="O402" s="756"/>
      <c r="P402" s="756"/>
      <c r="Q402" s="756"/>
      <c r="R402" s="756"/>
      <c r="S402" s="756"/>
      <c r="T402" s="756"/>
      <c r="U402" s="756"/>
      <c r="V402" s="756"/>
      <c r="W402" s="757"/>
      <c r="X402" s="430"/>
      <c r="Y402" s="12"/>
      <c r="Z402" s="12"/>
      <c r="AA402" s="12"/>
      <c r="AB402" s="12"/>
      <c r="AC402" s="12"/>
      <c r="AD402" s="12"/>
      <c r="AE402" s="12"/>
      <c r="AH402" s="363"/>
    </row>
    <row r="403" spans="1:34" ht="12.75">
      <c r="A403" s="860"/>
      <c r="B403" s="750"/>
      <c r="C403" s="751"/>
      <c r="D403" s="751"/>
      <c r="E403" s="751"/>
      <c r="F403" s="751"/>
      <c r="G403" s="751"/>
      <c r="H403" s="839"/>
      <c r="I403" s="758">
        <v>0</v>
      </c>
      <c r="J403" s="759"/>
      <c r="K403" s="760"/>
      <c r="L403" s="758">
        <v>10</v>
      </c>
      <c r="M403" s="759"/>
      <c r="N403" s="759"/>
      <c r="O403" s="760"/>
      <c r="P403" s="758">
        <v>20</v>
      </c>
      <c r="Q403" s="759"/>
      <c r="R403" s="759"/>
      <c r="S403" s="760"/>
      <c r="T403" s="758">
        <v>30</v>
      </c>
      <c r="U403" s="759"/>
      <c r="V403" s="759"/>
      <c r="W403" s="760"/>
      <c r="X403" s="430"/>
      <c r="Y403" s="12"/>
      <c r="Z403" s="12"/>
      <c r="AA403" s="12"/>
      <c r="AB403" s="12"/>
      <c r="AC403" s="12"/>
      <c r="AD403" s="12"/>
      <c r="AE403" s="12"/>
      <c r="AH403" s="363"/>
    </row>
    <row r="404" spans="1:34" ht="12.75" customHeight="1">
      <c r="A404" s="786" t="s">
        <v>240</v>
      </c>
      <c r="B404" s="789" t="s">
        <v>750</v>
      </c>
      <c r="C404" s="790"/>
      <c r="D404" s="790"/>
      <c r="E404" s="790"/>
      <c r="F404" s="790"/>
      <c r="G404" s="790"/>
      <c r="H404" s="791"/>
      <c r="I404" s="764" t="s">
        <v>754</v>
      </c>
      <c r="J404" s="765"/>
      <c r="K404" s="766"/>
      <c r="L404" s="764" t="s">
        <v>753</v>
      </c>
      <c r="M404" s="765"/>
      <c r="N404" s="765"/>
      <c r="O404" s="766"/>
      <c r="P404" s="764" t="s">
        <v>751</v>
      </c>
      <c r="Q404" s="765"/>
      <c r="R404" s="765"/>
      <c r="S404" s="766"/>
      <c r="T404" s="764" t="s">
        <v>752</v>
      </c>
      <c r="U404" s="765"/>
      <c r="V404" s="765"/>
      <c r="W404" s="766"/>
      <c r="X404" s="430"/>
      <c r="Y404" s="12"/>
      <c r="AA404" s="12"/>
      <c r="AB404" s="12"/>
      <c r="AC404" s="12"/>
      <c r="AH404" s="363"/>
    </row>
    <row r="405" spans="1:34" ht="12.75" customHeight="1">
      <c r="A405" s="787"/>
      <c r="B405" s="792"/>
      <c r="C405" s="793"/>
      <c r="D405" s="793"/>
      <c r="E405" s="793"/>
      <c r="F405" s="793"/>
      <c r="G405" s="793"/>
      <c r="H405" s="794"/>
      <c r="I405" s="767"/>
      <c r="J405" s="768"/>
      <c r="K405" s="769"/>
      <c r="L405" s="767"/>
      <c r="M405" s="768"/>
      <c r="N405" s="768"/>
      <c r="O405" s="769"/>
      <c r="P405" s="767"/>
      <c r="Q405" s="768"/>
      <c r="R405" s="768"/>
      <c r="S405" s="769"/>
      <c r="T405" s="767"/>
      <c r="U405" s="768"/>
      <c r="V405" s="768"/>
      <c r="W405" s="769"/>
      <c r="X405" s="430"/>
      <c r="Y405" s="12"/>
      <c r="AA405" s="12"/>
      <c r="AB405" s="12"/>
      <c r="AC405" s="12"/>
      <c r="AH405" s="363"/>
    </row>
    <row r="406" spans="1:34" ht="12.75">
      <c r="A406" s="787"/>
      <c r="B406" s="792"/>
      <c r="C406" s="793"/>
      <c r="D406" s="793"/>
      <c r="E406" s="793"/>
      <c r="F406" s="793"/>
      <c r="G406" s="793"/>
      <c r="H406" s="794"/>
      <c r="I406" s="767"/>
      <c r="J406" s="768"/>
      <c r="K406" s="769"/>
      <c r="L406" s="767"/>
      <c r="M406" s="768"/>
      <c r="N406" s="768"/>
      <c r="O406" s="769"/>
      <c r="P406" s="767"/>
      <c r="Q406" s="768"/>
      <c r="R406" s="768"/>
      <c r="S406" s="769"/>
      <c r="T406" s="767"/>
      <c r="U406" s="768"/>
      <c r="V406" s="768"/>
      <c r="W406" s="769"/>
      <c r="X406" s="430"/>
      <c r="Y406" s="12"/>
      <c r="AH406" s="363"/>
    </row>
    <row r="407" spans="1:34" ht="16.5" customHeight="1">
      <c r="A407" s="787"/>
      <c r="B407" s="792"/>
      <c r="C407" s="793"/>
      <c r="D407" s="793"/>
      <c r="E407" s="793"/>
      <c r="F407" s="793"/>
      <c r="G407" s="793"/>
      <c r="H407" s="794"/>
      <c r="I407" s="770"/>
      <c r="J407" s="771"/>
      <c r="K407" s="772"/>
      <c r="L407" s="770"/>
      <c r="M407" s="771"/>
      <c r="N407" s="771"/>
      <c r="O407" s="772"/>
      <c r="P407" s="770"/>
      <c r="Q407" s="771"/>
      <c r="R407" s="771"/>
      <c r="S407" s="772"/>
      <c r="T407" s="770"/>
      <c r="U407" s="771"/>
      <c r="V407" s="771"/>
      <c r="W407" s="772"/>
      <c r="X407" s="430"/>
      <c r="Y407" s="12"/>
      <c r="AH407" s="363"/>
    </row>
    <row r="408" spans="1:34" ht="12.75">
      <c r="A408" s="787"/>
      <c r="B408" s="773" t="str">
        <f>B354</f>
        <v>(далее – Прил. № 4)</v>
      </c>
      <c r="C408" s="774"/>
      <c r="D408" s="774"/>
      <c r="E408" s="774"/>
      <c r="F408" s="774"/>
      <c r="G408" s="774"/>
      <c r="H408" s="775"/>
      <c r="I408" s="779">
        <f>IF(Y409=0,IF(FIO="","",0),"")</f>
      </c>
      <c r="J408" s="780"/>
      <c r="K408" s="781"/>
      <c r="L408" s="785"/>
      <c r="M408" s="785"/>
      <c r="N408" s="785"/>
      <c r="O408" s="785"/>
      <c r="P408" s="785"/>
      <c r="Q408" s="785"/>
      <c r="R408" s="785"/>
      <c r="S408" s="785"/>
      <c r="T408" s="785"/>
      <c r="U408" s="785"/>
      <c r="V408" s="785"/>
      <c r="W408" s="785"/>
      <c r="X408" s="430"/>
      <c r="Z408" s="242" t="s">
        <v>208</v>
      </c>
      <c r="AA408" s="243" t="s">
        <v>283</v>
      </c>
      <c r="AE408" s="278" t="s">
        <v>3</v>
      </c>
      <c r="AF408" s="279" t="s">
        <v>2</v>
      </c>
      <c r="AH408" s="363"/>
    </row>
    <row r="409" spans="1:34" ht="12.75">
      <c r="A409" s="788"/>
      <c r="B409" s="776"/>
      <c r="C409" s="777"/>
      <c r="D409" s="777"/>
      <c r="E409" s="777"/>
      <c r="F409" s="777"/>
      <c r="G409" s="777"/>
      <c r="H409" s="778"/>
      <c r="I409" s="782"/>
      <c r="J409" s="783"/>
      <c r="K409" s="784"/>
      <c r="L409" s="785"/>
      <c r="M409" s="785"/>
      <c r="N409" s="785"/>
      <c r="O409" s="785"/>
      <c r="P409" s="785"/>
      <c r="Q409" s="785"/>
      <c r="R409" s="785"/>
      <c r="S409" s="785"/>
      <c r="T409" s="785"/>
      <c r="U409" s="785"/>
      <c r="V409" s="785"/>
      <c r="W409" s="785"/>
      <c r="X409" s="430"/>
      <c r="Y409" s="255">
        <f>MAX(L408:W409)</f>
        <v>0</v>
      </c>
      <c r="Z409" s="244">
        <v>110</v>
      </c>
      <c r="AA409" s="258">
        <f>IF(z_kateg="высшая",AE409,AF409)</f>
        <v>10</v>
      </c>
      <c r="AE409" s="274">
        <v>20</v>
      </c>
      <c r="AF409" s="275">
        <v>10</v>
      </c>
      <c r="AH409" s="363"/>
    </row>
    <row r="410" spans="1:34" ht="13.5">
      <c r="A410" s="858" t="s">
        <v>203</v>
      </c>
      <c r="B410" s="748" t="s">
        <v>204</v>
      </c>
      <c r="C410" s="749"/>
      <c r="D410" s="749"/>
      <c r="E410" s="749"/>
      <c r="F410" s="749"/>
      <c r="G410" s="749"/>
      <c r="H410" s="749"/>
      <c r="I410" s="752" t="s">
        <v>205</v>
      </c>
      <c r="J410" s="753"/>
      <c r="K410" s="753"/>
      <c r="L410" s="753"/>
      <c r="M410" s="753"/>
      <c r="N410" s="753"/>
      <c r="O410" s="753"/>
      <c r="P410" s="753"/>
      <c r="Q410" s="753"/>
      <c r="R410" s="753"/>
      <c r="S410" s="753"/>
      <c r="T410" s="753"/>
      <c r="U410" s="753"/>
      <c r="V410" s="753"/>
      <c r="W410" s="754"/>
      <c r="X410" s="430"/>
      <c r="AA410" s="1031"/>
      <c r="AE410" s="1027"/>
      <c r="AF410" s="1027"/>
      <c r="AH410" s="363"/>
    </row>
    <row r="411" spans="1:34" ht="12.75">
      <c r="A411" s="859"/>
      <c r="B411" s="750"/>
      <c r="C411" s="751"/>
      <c r="D411" s="751"/>
      <c r="E411" s="751"/>
      <c r="F411" s="751"/>
      <c r="G411" s="751"/>
      <c r="H411" s="751"/>
      <c r="I411" s="755" t="s">
        <v>206</v>
      </c>
      <c r="J411" s="756"/>
      <c r="K411" s="756"/>
      <c r="L411" s="756"/>
      <c r="M411" s="756"/>
      <c r="N411" s="756"/>
      <c r="O411" s="756"/>
      <c r="P411" s="756"/>
      <c r="Q411" s="756"/>
      <c r="R411" s="756"/>
      <c r="S411" s="756"/>
      <c r="T411" s="756"/>
      <c r="U411" s="756"/>
      <c r="V411" s="756"/>
      <c r="W411" s="757"/>
      <c r="X411" s="430"/>
      <c r="AA411" s="1031"/>
      <c r="AE411" s="1027"/>
      <c r="AF411" s="1027"/>
      <c r="AH411" s="363"/>
    </row>
    <row r="412" spans="1:34" ht="12.75">
      <c r="A412" s="860"/>
      <c r="B412" s="840"/>
      <c r="C412" s="841"/>
      <c r="D412" s="841"/>
      <c r="E412" s="841"/>
      <c r="F412" s="841"/>
      <c r="G412" s="841"/>
      <c r="H412" s="841"/>
      <c r="I412" s="843">
        <v>0</v>
      </c>
      <c r="J412" s="843"/>
      <c r="K412" s="843"/>
      <c r="L412" s="843"/>
      <c r="M412" s="843"/>
      <c r="N412" s="843" t="s">
        <v>270</v>
      </c>
      <c r="O412" s="843"/>
      <c r="P412" s="843"/>
      <c r="Q412" s="843"/>
      <c r="R412" s="843"/>
      <c r="S412" s="843" t="s">
        <v>213</v>
      </c>
      <c r="T412" s="843"/>
      <c r="U412" s="843"/>
      <c r="V412" s="843"/>
      <c r="W412" s="843"/>
      <c r="X412" s="430"/>
      <c r="AA412" s="1031"/>
      <c r="AE412" s="1027"/>
      <c r="AF412" s="1027"/>
      <c r="AH412" s="363"/>
    </row>
    <row r="413" spans="1:34" ht="12.75">
      <c r="A413" s="786" t="s">
        <v>243</v>
      </c>
      <c r="B413" s="789" t="s">
        <v>711</v>
      </c>
      <c r="C413" s="790"/>
      <c r="D413" s="790"/>
      <c r="E413" s="790"/>
      <c r="F413" s="790"/>
      <c r="G413" s="790"/>
      <c r="H413" s="791"/>
      <c r="I413" s="764" t="s">
        <v>241</v>
      </c>
      <c r="J413" s="765"/>
      <c r="K413" s="765"/>
      <c r="L413" s="765"/>
      <c r="M413" s="766"/>
      <c r="N413" s="881" t="s">
        <v>442</v>
      </c>
      <c r="O413" s="882"/>
      <c r="P413" s="882"/>
      <c r="Q413" s="882"/>
      <c r="R413" s="883"/>
      <c r="S413" s="881" t="s">
        <v>242</v>
      </c>
      <c r="T413" s="882"/>
      <c r="U413" s="882"/>
      <c r="V413" s="882"/>
      <c r="W413" s="883"/>
      <c r="X413" s="430"/>
      <c r="AA413" s="1031"/>
      <c r="AE413" s="1027"/>
      <c r="AF413" s="1027"/>
      <c r="AH413" s="363"/>
    </row>
    <row r="414" spans="1:34" ht="27" customHeight="1">
      <c r="A414" s="787"/>
      <c r="B414" s="792"/>
      <c r="C414" s="793"/>
      <c r="D414" s="793"/>
      <c r="E414" s="793"/>
      <c r="F414" s="793"/>
      <c r="G414" s="793"/>
      <c r="H414" s="794"/>
      <c r="I414" s="767"/>
      <c r="J414" s="768"/>
      <c r="K414" s="768"/>
      <c r="L414" s="768"/>
      <c r="M414" s="769"/>
      <c r="N414" s="884"/>
      <c r="O414" s="885"/>
      <c r="P414" s="885"/>
      <c r="Q414" s="885"/>
      <c r="R414" s="886"/>
      <c r="S414" s="884"/>
      <c r="T414" s="885"/>
      <c r="U414" s="885"/>
      <c r="V414" s="885"/>
      <c r="W414" s="886"/>
      <c r="X414" s="430"/>
      <c r="AA414" s="1031"/>
      <c r="AE414" s="1027"/>
      <c r="AF414" s="1027"/>
      <c r="AH414" s="363"/>
    </row>
    <row r="415" spans="1:34" ht="12.75" customHeight="1">
      <c r="A415" s="787"/>
      <c r="B415" s="792"/>
      <c r="C415" s="793"/>
      <c r="D415" s="793"/>
      <c r="E415" s="793"/>
      <c r="F415" s="793"/>
      <c r="G415" s="793"/>
      <c r="H415" s="794"/>
      <c r="I415" s="884"/>
      <c r="J415" s="885"/>
      <c r="K415" s="885"/>
      <c r="L415" s="885"/>
      <c r="M415" s="886"/>
      <c r="N415" s="995" t="s">
        <v>308</v>
      </c>
      <c r="O415" s="996"/>
      <c r="P415" s="996"/>
      <c r="Q415" s="996"/>
      <c r="R415" s="997"/>
      <c r="S415" s="995" t="s">
        <v>310</v>
      </c>
      <c r="T415" s="996"/>
      <c r="U415" s="996"/>
      <c r="V415" s="996"/>
      <c r="W415" s="997"/>
      <c r="X415" s="430"/>
      <c r="AA415" s="1031"/>
      <c r="AE415" s="1027"/>
      <c r="AF415" s="1027"/>
      <c r="AH415" s="363"/>
    </row>
    <row r="416" spans="1:34" ht="12.75">
      <c r="A416" s="787"/>
      <c r="B416" s="792"/>
      <c r="C416" s="793"/>
      <c r="D416" s="793"/>
      <c r="E416" s="793"/>
      <c r="F416" s="793"/>
      <c r="G416" s="793"/>
      <c r="H416" s="794"/>
      <c r="I416" s="887"/>
      <c r="J416" s="888"/>
      <c r="K416" s="888"/>
      <c r="L416" s="888"/>
      <c r="M416" s="889"/>
      <c r="N416" s="998" t="s">
        <v>309</v>
      </c>
      <c r="O416" s="999"/>
      <c r="P416" s="999"/>
      <c r="Q416" s="999"/>
      <c r="R416" s="1000"/>
      <c r="S416" s="998" t="s">
        <v>287</v>
      </c>
      <c r="T416" s="999"/>
      <c r="U416" s="999"/>
      <c r="V416" s="999"/>
      <c r="W416" s="1000"/>
      <c r="X416" s="430"/>
      <c r="Y416" s="12"/>
      <c r="Z416" s="234"/>
      <c r="AA416" s="1031"/>
      <c r="AB416" s="267"/>
      <c r="AC416" s="12"/>
      <c r="AD416" s="12"/>
      <c r="AE416" s="1027"/>
      <c r="AF416" s="1027"/>
      <c r="AH416" s="363"/>
    </row>
    <row r="417" spans="1:34" ht="12.75" customHeight="1">
      <c r="A417" s="787"/>
      <c r="B417" s="773" t="str">
        <f>B354</f>
        <v>(далее – Прил. № 4)</v>
      </c>
      <c r="C417" s="774"/>
      <c r="D417" s="774"/>
      <c r="E417" s="774"/>
      <c r="F417" s="774"/>
      <c r="G417" s="774"/>
      <c r="H417" s="775"/>
      <c r="I417" s="814">
        <f>IF(Y418=0,IF(FIO="","",0),"")</f>
      </c>
      <c r="J417" s="814"/>
      <c r="K417" s="814"/>
      <c r="L417" s="814"/>
      <c r="M417" s="814"/>
      <c r="N417" s="785"/>
      <c r="O417" s="785"/>
      <c r="P417" s="785"/>
      <c r="Q417" s="785"/>
      <c r="R417" s="785"/>
      <c r="S417" s="785"/>
      <c r="T417" s="785"/>
      <c r="U417" s="785"/>
      <c r="V417" s="785"/>
      <c r="W417" s="785"/>
      <c r="X417" s="430"/>
      <c r="Z417" s="242" t="s">
        <v>208</v>
      </c>
      <c r="AA417" s="1031"/>
      <c r="AE417" s="1027"/>
      <c r="AF417" s="1027"/>
      <c r="AH417" s="363"/>
    </row>
    <row r="418" spans="1:34" ht="12.75">
      <c r="A418" s="788"/>
      <c r="B418" s="776"/>
      <c r="C418" s="777"/>
      <c r="D418" s="777"/>
      <c r="E418" s="777"/>
      <c r="F418" s="777"/>
      <c r="G418" s="777"/>
      <c r="H418" s="778"/>
      <c r="I418" s="814"/>
      <c r="J418" s="814"/>
      <c r="K418" s="814"/>
      <c r="L418" s="814"/>
      <c r="M418" s="814"/>
      <c r="N418" s="785"/>
      <c r="O418" s="785"/>
      <c r="P418" s="785"/>
      <c r="Q418" s="785"/>
      <c r="R418" s="785"/>
      <c r="S418" s="785"/>
      <c r="T418" s="785"/>
      <c r="U418" s="785"/>
      <c r="V418" s="785"/>
      <c r="W418" s="785"/>
      <c r="X418" s="430"/>
      <c r="Y418" s="255">
        <f>MAX(N417:W418)</f>
        <v>0</v>
      </c>
      <c r="Z418" s="244">
        <v>40</v>
      </c>
      <c r="AA418" s="1031"/>
      <c r="AE418" s="1027"/>
      <c r="AF418" s="1027"/>
      <c r="AH418" s="363"/>
    </row>
    <row r="419" spans="1:34" ht="13.5">
      <c r="A419" s="858" t="s">
        <v>203</v>
      </c>
      <c r="B419" s="748" t="s">
        <v>204</v>
      </c>
      <c r="C419" s="749"/>
      <c r="D419" s="749"/>
      <c r="E419" s="749"/>
      <c r="F419" s="749"/>
      <c r="G419" s="749"/>
      <c r="H419" s="749"/>
      <c r="I419" s="752" t="s">
        <v>205</v>
      </c>
      <c r="J419" s="753"/>
      <c r="K419" s="753"/>
      <c r="L419" s="753"/>
      <c r="M419" s="753"/>
      <c r="N419" s="753"/>
      <c r="O419" s="753"/>
      <c r="P419" s="753"/>
      <c r="Q419" s="753"/>
      <c r="R419" s="753"/>
      <c r="S419" s="753"/>
      <c r="T419" s="753"/>
      <c r="U419" s="753"/>
      <c r="V419" s="753"/>
      <c r="W419" s="754"/>
      <c r="X419" s="430"/>
      <c r="AA419" s="1031"/>
      <c r="AE419" s="1027"/>
      <c r="AF419" s="1027"/>
      <c r="AH419" s="363"/>
    </row>
    <row r="420" spans="1:34" ht="12.75">
      <c r="A420" s="859"/>
      <c r="B420" s="750"/>
      <c r="C420" s="751"/>
      <c r="D420" s="751"/>
      <c r="E420" s="751"/>
      <c r="F420" s="751"/>
      <c r="G420" s="751"/>
      <c r="H420" s="751"/>
      <c r="I420" s="755" t="s">
        <v>210</v>
      </c>
      <c r="J420" s="756"/>
      <c r="K420" s="756"/>
      <c r="L420" s="756"/>
      <c r="M420" s="756"/>
      <c r="N420" s="756"/>
      <c r="O420" s="756"/>
      <c r="P420" s="756"/>
      <c r="Q420" s="756"/>
      <c r="R420" s="756"/>
      <c r="S420" s="756"/>
      <c r="T420" s="756"/>
      <c r="U420" s="756"/>
      <c r="V420" s="756"/>
      <c r="W420" s="757"/>
      <c r="X420" s="430"/>
      <c r="AA420" s="1031"/>
      <c r="AE420" s="1027"/>
      <c r="AF420" s="1027"/>
      <c r="AH420" s="363"/>
    </row>
    <row r="421" spans="1:34" ht="12.75">
      <c r="A421" s="860"/>
      <c r="B421" s="840"/>
      <c r="C421" s="841"/>
      <c r="D421" s="841"/>
      <c r="E421" s="841"/>
      <c r="F421" s="841"/>
      <c r="G421" s="841"/>
      <c r="H421" s="841"/>
      <c r="I421" s="843">
        <v>0</v>
      </c>
      <c r="J421" s="843"/>
      <c r="K421" s="843"/>
      <c r="L421" s="843"/>
      <c r="M421" s="843"/>
      <c r="N421" s="843" t="s">
        <v>212</v>
      </c>
      <c r="O421" s="843"/>
      <c r="P421" s="843"/>
      <c r="Q421" s="843"/>
      <c r="R421" s="843"/>
      <c r="S421" s="843" t="s">
        <v>233</v>
      </c>
      <c r="T421" s="843"/>
      <c r="U421" s="843"/>
      <c r="V421" s="843"/>
      <c r="W421" s="843"/>
      <c r="X421" s="430"/>
      <c r="AA421" s="1031"/>
      <c r="AE421" s="1027"/>
      <c r="AF421" s="1027"/>
      <c r="AH421" s="363"/>
    </row>
    <row r="422" spans="1:34" ht="12.75" customHeight="1">
      <c r="A422" s="786" t="s">
        <v>749</v>
      </c>
      <c r="B422" s="789" t="s">
        <v>311</v>
      </c>
      <c r="C422" s="790"/>
      <c r="D422" s="790"/>
      <c r="E422" s="790"/>
      <c r="F422" s="790"/>
      <c r="G422" s="790"/>
      <c r="H422" s="791"/>
      <c r="I422" s="764" t="s">
        <v>463</v>
      </c>
      <c r="J422" s="765"/>
      <c r="K422" s="765"/>
      <c r="L422" s="765"/>
      <c r="M422" s="766"/>
      <c r="N422" s="881" t="s">
        <v>449</v>
      </c>
      <c r="O422" s="882"/>
      <c r="P422" s="882"/>
      <c r="Q422" s="882"/>
      <c r="R422" s="883"/>
      <c r="S422" s="881" t="s">
        <v>450</v>
      </c>
      <c r="T422" s="882"/>
      <c r="U422" s="882"/>
      <c r="V422" s="882"/>
      <c r="W422" s="883"/>
      <c r="X422" s="430"/>
      <c r="AA422" s="1031"/>
      <c r="AE422" s="1027"/>
      <c r="AF422" s="1027"/>
      <c r="AH422" s="363"/>
    </row>
    <row r="423" spans="1:34" ht="6.75" customHeight="1">
      <c r="A423" s="787"/>
      <c r="B423" s="792"/>
      <c r="C423" s="793"/>
      <c r="D423" s="793"/>
      <c r="E423" s="793"/>
      <c r="F423" s="793"/>
      <c r="G423" s="793"/>
      <c r="H423" s="794"/>
      <c r="I423" s="767"/>
      <c r="J423" s="768"/>
      <c r="K423" s="768"/>
      <c r="L423" s="768"/>
      <c r="M423" s="769"/>
      <c r="N423" s="884"/>
      <c r="O423" s="885"/>
      <c r="P423" s="885"/>
      <c r="Q423" s="885"/>
      <c r="R423" s="886"/>
      <c r="S423" s="884"/>
      <c r="T423" s="885"/>
      <c r="U423" s="885"/>
      <c r="V423" s="885"/>
      <c r="W423" s="886"/>
      <c r="X423" s="430"/>
      <c r="AA423" s="1031"/>
      <c r="AE423" s="1027"/>
      <c r="AF423" s="1027"/>
      <c r="AH423" s="363"/>
    </row>
    <row r="424" spans="1:34" ht="12.75">
      <c r="A424" s="787"/>
      <c r="B424" s="1019" t="s">
        <v>320</v>
      </c>
      <c r="C424" s="1020"/>
      <c r="D424" s="1020"/>
      <c r="E424" s="1020"/>
      <c r="F424" s="1020"/>
      <c r="G424" s="1020"/>
      <c r="H424" s="1021"/>
      <c r="I424" s="767"/>
      <c r="J424" s="768"/>
      <c r="K424" s="768"/>
      <c r="L424" s="768"/>
      <c r="M424" s="769"/>
      <c r="N424" s="884"/>
      <c r="O424" s="885"/>
      <c r="P424" s="885"/>
      <c r="Q424" s="885"/>
      <c r="R424" s="886"/>
      <c r="S424" s="884"/>
      <c r="T424" s="885"/>
      <c r="U424" s="885"/>
      <c r="V424" s="885"/>
      <c r="W424" s="886"/>
      <c r="X424" s="430"/>
      <c r="AA424" s="1031"/>
      <c r="AE424" s="1027"/>
      <c r="AF424" s="1027"/>
      <c r="AH424" s="363"/>
    </row>
    <row r="425" spans="1:34" ht="12.75">
      <c r="A425" s="787"/>
      <c r="B425" s="773" t="s">
        <v>448</v>
      </c>
      <c r="C425" s="774"/>
      <c r="D425" s="774"/>
      <c r="E425" s="774"/>
      <c r="F425" s="774"/>
      <c r="G425" s="774"/>
      <c r="H425" s="775"/>
      <c r="I425" s="884"/>
      <c r="J425" s="885"/>
      <c r="K425" s="885"/>
      <c r="L425" s="885"/>
      <c r="M425" s="886"/>
      <c r="N425" s="995" t="s">
        <v>445</v>
      </c>
      <c r="O425" s="996"/>
      <c r="P425" s="996"/>
      <c r="Q425" s="996"/>
      <c r="R425" s="997"/>
      <c r="S425" s="995" t="s">
        <v>446</v>
      </c>
      <c r="T425" s="996"/>
      <c r="U425" s="996"/>
      <c r="V425" s="996"/>
      <c r="W425" s="997"/>
      <c r="X425" s="430"/>
      <c r="AA425" s="1031"/>
      <c r="AE425" s="1027"/>
      <c r="AF425" s="1027"/>
      <c r="AH425" s="363"/>
    </row>
    <row r="426" spans="1:34" ht="12.75" customHeight="1">
      <c r="A426" s="787"/>
      <c r="B426" s="773"/>
      <c r="C426" s="774"/>
      <c r="D426" s="774"/>
      <c r="E426" s="774"/>
      <c r="F426" s="774"/>
      <c r="G426" s="774"/>
      <c r="H426" s="775"/>
      <c r="I426" s="884"/>
      <c r="J426" s="885"/>
      <c r="K426" s="885"/>
      <c r="L426" s="885"/>
      <c r="M426" s="886"/>
      <c r="N426" s="995" t="s">
        <v>444</v>
      </c>
      <c r="O426" s="996"/>
      <c r="P426" s="996"/>
      <c r="Q426" s="996"/>
      <c r="R426" s="997"/>
      <c r="S426" s="995" t="s">
        <v>447</v>
      </c>
      <c r="T426" s="996"/>
      <c r="U426" s="996"/>
      <c r="V426" s="996"/>
      <c r="W426" s="997"/>
      <c r="X426" s="430"/>
      <c r="AA426" s="1031"/>
      <c r="AE426" s="1027"/>
      <c r="AF426" s="1027"/>
      <c r="AH426" s="363"/>
    </row>
    <row r="427" spans="1:34" ht="27.75" customHeight="1">
      <c r="A427" s="787"/>
      <c r="B427" s="773"/>
      <c r="C427" s="774"/>
      <c r="D427" s="774"/>
      <c r="E427" s="774"/>
      <c r="F427" s="774"/>
      <c r="G427" s="774"/>
      <c r="H427" s="775"/>
      <c r="I427" s="887"/>
      <c r="J427" s="888"/>
      <c r="K427" s="888"/>
      <c r="L427" s="888"/>
      <c r="M427" s="889"/>
      <c r="N427" s="1006" t="s">
        <v>443</v>
      </c>
      <c r="O427" s="1007"/>
      <c r="P427" s="1007"/>
      <c r="Q427" s="1007"/>
      <c r="R427" s="1008"/>
      <c r="S427" s="992"/>
      <c r="T427" s="993"/>
      <c r="U427" s="993"/>
      <c r="V427" s="993"/>
      <c r="W427" s="994"/>
      <c r="X427" s="430"/>
      <c r="Y427" s="12"/>
      <c r="Z427" s="234"/>
      <c r="AA427" s="1031"/>
      <c r="AB427" s="267"/>
      <c r="AC427" s="12"/>
      <c r="AD427" s="12"/>
      <c r="AE427" s="1027"/>
      <c r="AF427" s="1027"/>
      <c r="AH427" s="363"/>
    </row>
    <row r="428" spans="1:34" ht="12.75" customHeight="1">
      <c r="A428" s="787"/>
      <c r="B428" s="773"/>
      <c r="C428" s="774"/>
      <c r="D428" s="774"/>
      <c r="E428" s="774"/>
      <c r="F428" s="774"/>
      <c r="G428" s="774"/>
      <c r="H428" s="775"/>
      <c r="I428" s="814">
        <f>IF(Y429=0,IF(FIO="","",0),"")</f>
      </c>
      <c r="J428" s="814"/>
      <c r="K428" s="814"/>
      <c r="L428" s="814"/>
      <c r="M428" s="814"/>
      <c r="N428" s="785"/>
      <c r="O428" s="785"/>
      <c r="P428" s="785"/>
      <c r="Q428" s="785"/>
      <c r="R428" s="785"/>
      <c r="S428" s="785"/>
      <c r="T428" s="785"/>
      <c r="U428" s="785"/>
      <c r="V428" s="785"/>
      <c r="W428" s="785"/>
      <c r="X428" s="430"/>
      <c r="Z428" s="242" t="s">
        <v>208</v>
      </c>
      <c r="AA428" s="1031"/>
      <c r="AE428" s="1027"/>
      <c r="AF428" s="1027"/>
      <c r="AH428" s="363"/>
    </row>
    <row r="429" spans="1:34" ht="12.75" customHeight="1">
      <c r="A429" s="788"/>
      <c r="B429" s="776"/>
      <c r="C429" s="777"/>
      <c r="D429" s="777"/>
      <c r="E429" s="777"/>
      <c r="F429" s="777"/>
      <c r="G429" s="777"/>
      <c r="H429" s="778"/>
      <c r="I429" s="814"/>
      <c r="J429" s="814"/>
      <c r="K429" s="814"/>
      <c r="L429" s="814"/>
      <c r="M429" s="814"/>
      <c r="N429" s="785"/>
      <c r="O429" s="785"/>
      <c r="P429" s="785"/>
      <c r="Q429" s="785"/>
      <c r="R429" s="785"/>
      <c r="S429" s="785"/>
      <c r="T429" s="785"/>
      <c r="U429" s="785"/>
      <c r="V429" s="785"/>
      <c r="W429" s="785"/>
      <c r="X429" s="430"/>
      <c r="Y429" s="255">
        <f>SUM(N428:W429)</f>
        <v>0</v>
      </c>
      <c r="Z429" s="244">
        <v>100</v>
      </c>
      <c r="AA429" s="1031"/>
      <c r="AE429" s="1027"/>
      <c r="AF429" s="1027"/>
      <c r="AH429" s="363"/>
    </row>
    <row r="430" spans="24:34" ht="6.75" customHeight="1">
      <c r="X430" s="430"/>
      <c r="AA430" s="191"/>
      <c r="AB430" s="191"/>
      <c r="AC430" s="191"/>
      <c r="AH430" s="363"/>
    </row>
    <row r="431" spans="1:34" ht="13.5">
      <c r="A431" s="251" t="s">
        <v>245</v>
      </c>
      <c r="B431" s="189" t="s">
        <v>246</v>
      </c>
      <c r="X431" s="430"/>
      <c r="AA431" s="191"/>
      <c r="AB431" s="191"/>
      <c r="AC431" s="191"/>
      <c r="AH431" s="363"/>
    </row>
    <row r="432" spans="1:34" ht="13.5">
      <c r="A432" s="858" t="s">
        <v>203</v>
      </c>
      <c r="B432" s="836" t="s">
        <v>204</v>
      </c>
      <c r="C432" s="836"/>
      <c r="D432" s="836"/>
      <c r="E432" s="836"/>
      <c r="F432" s="752" t="s">
        <v>205</v>
      </c>
      <c r="G432" s="753"/>
      <c r="H432" s="753"/>
      <c r="I432" s="753"/>
      <c r="J432" s="753"/>
      <c r="K432" s="753"/>
      <c r="L432" s="753"/>
      <c r="M432" s="753"/>
      <c r="N432" s="753"/>
      <c r="O432" s="753"/>
      <c r="P432" s="753"/>
      <c r="Q432" s="753"/>
      <c r="R432" s="753"/>
      <c r="S432" s="753"/>
      <c r="T432" s="753"/>
      <c r="U432" s="753"/>
      <c r="V432" s="753"/>
      <c r="W432" s="754"/>
      <c r="X432" s="430"/>
      <c r="AA432" s="191"/>
      <c r="AH432" s="363"/>
    </row>
    <row r="433" spans="1:34" ht="12.75">
      <c r="A433" s="859"/>
      <c r="B433" s="836"/>
      <c r="C433" s="836"/>
      <c r="D433" s="836"/>
      <c r="E433" s="836"/>
      <c r="F433" s="755" t="s">
        <v>206</v>
      </c>
      <c r="G433" s="756"/>
      <c r="H433" s="756"/>
      <c r="I433" s="756"/>
      <c r="J433" s="756"/>
      <c r="K433" s="756"/>
      <c r="L433" s="756"/>
      <c r="M433" s="756"/>
      <c r="N433" s="756"/>
      <c r="O433" s="756"/>
      <c r="P433" s="756"/>
      <c r="Q433" s="756"/>
      <c r="R433" s="756"/>
      <c r="S433" s="756"/>
      <c r="T433" s="756"/>
      <c r="U433" s="756"/>
      <c r="V433" s="756"/>
      <c r="W433" s="757"/>
      <c r="X433" s="430"/>
      <c r="AA433" s="191"/>
      <c r="AH433" s="363"/>
    </row>
    <row r="434" spans="1:34" ht="12.75">
      <c r="A434" s="860"/>
      <c r="B434" s="836"/>
      <c r="C434" s="836"/>
      <c r="D434" s="836"/>
      <c r="E434" s="836"/>
      <c r="F434" s="948">
        <v>0</v>
      </c>
      <c r="G434" s="949"/>
      <c r="H434" s="948">
        <v>10</v>
      </c>
      <c r="I434" s="949"/>
      <c r="J434" s="950"/>
      <c r="K434" s="948" t="s">
        <v>213</v>
      </c>
      <c r="L434" s="949"/>
      <c r="M434" s="949"/>
      <c r="N434" s="949"/>
      <c r="O434" s="950"/>
      <c r="P434" s="957" t="s">
        <v>214</v>
      </c>
      <c r="Q434" s="958"/>
      <c r="R434" s="958"/>
      <c r="S434" s="958"/>
      <c r="T434" s="959"/>
      <c r="U434" s="948">
        <v>10</v>
      </c>
      <c r="V434" s="949"/>
      <c r="W434" s="950"/>
      <c r="X434" s="430"/>
      <c r="AA434" s="191"/>
      <c r="AH434" s="363"/>
    </row>
    <row r="435" spans="1:34" ht="12.75" customHeight="1">
      <c r="A435" s="960" t="s">
        <v>247</v>
      </c>
      <c r="B435" s="789" t="s">
        <v>455</v>
      </c>
      <c r="C435" s="790"/>
      <c r="D435" s="790"/>
      <c r="E435" s="791"/>
      <c r="F435" s="881" t="s">
        <v>248</v>
      </c>
      <c r="G435" s="882"/>
      <c r="H435" s="764" t="s">
        <v>453</v>
      </c>
      <c r="I435" s="765"/>
      <c r="J435" s="766"/>
      <c r="K435" s="767" t="s">
        <v>312</v>
      </c>
      <c r="L435" s="768"/>
      <c r="M435" s="768"/>
      <c r="N435" s="768"/>
      <c r="O435" s="769"/>
      <c r="P435" s="764" t="s">
        <v>367</v>
      </c>
      <c r="Q435" s="765"/>
      <c r="R435" s="765"/>
      <c r="S435" s="765"/>
      <c r="T435" s="766"/>
      <c r="U435" s="764" t="s">
        <v>454</v>
      </c>
      <c r="V435" s="765"/>
      <c r="W435" s="766"/>
      <c r="X435" s="430"/>
      <c r="Y435" s="12"/>
      <c r="AA435" s="12"/>
      <c r="AH435" s="363"/>
    </row>
    <row r="436" spans="1:34" ht="12.75" customHeight="1">
      <c r="A436" s="961"/>
      <c r="B436" s="792"/>
      <c r="C436" s="793"/>
      <c r="D436" s="793"/>
      <c r="E436" s="794"/>
      <c r="F436" s="884"/>
      <c r="G436" s="885"/>
      <c r="H436" s="767"/>
      <c r="I436" s="768"/>
      <c r="J436" s="769"/>
      <c r="K436" s="767"/>
      <c r="L436" s="768"/>
      <c r="M436" s="768"/>
      <c r="N436" s="768"/>
      <c r="O436" s="769"/>
      <c r="P436" s="767"/>
      <c r="Q436" s="768"/>
      <c r="R436" s="768"/>
      <c r="S436" s="768"/>
      <c r="T436" s="769"/>
      <c r="U436" s="767"/>
      <c r="V436" s="768"/>
      <c r="W436" s="769"/>
      <c r="X436" s="430"/>
      <c r="Y436" s="12"/>
      <c r="AA436" s="12"/>
      <c r="AH436" s="363"/>
    </row>
    <row r="437" spans="1:34" ht="5.25" customHeight="1">
      <c r="A437" s="961"/>
      <c r="B437" s="792"/>
      <c r="C437" s="793"/>
      <c r="D437" s="793"/>
      <c r="E437" s="794"/>
      <c r="F437" s="884"/>
      <c r="G437" s="885"/>
      <c r="H437" s="767"/>
      <c r="I437" s="768"/>
      <c r="J437" s="769"/>
      <c r="K437" s="767"/>
      <c r="L437" s="768"/>
      <c r="M437" s="768"/>
      <c r="N437" s="768"/>
      <c r="O437" s="769"/>
      <c r="P437" s="767"/>
      <c r="Q437" s="768"/>
      <c r="R437" s="768"/>
      <c r="S437" s="768"/>
      <c r="T437" s="769"/>
      <c r="U437" s="951"/>
      <c r="V437" s="952"/>
      <c r="W437" s="953"/>
      <c r="X437" s="430"/>
      <c r="Y437" s="12"/>
      <c r="AA437" s="12"/>
      <c r="AH437" s="363"/>
    </row>
    <row r="438" spans="1:34" ht="12.75">
      <c r="A438" s="961"/>
      <c r="B438" s="792"/>
      <c r="C438" s="793"/>
      <c r="D438" s="793"/>
      <c r="E438" s="794"/>
      <c r="F438" s="394"/>
      <c r="G438" s="395"/>
      <c r="H438" s="945"/>
      <c r="I438" s="946"/>
      <c r="J438" s="947"/>
      <c r="K438" s="945" t="s">
        <v>490</v>
      </c>
      <c r="L438" s="946"/>
      <c r="M438" s="946"/>
      <c r="N438" s="946"/>
      <c r="O438" s="947"/>
      <c r="P438" s="945" t="s">
        <v>491</v>
      </c>
      <c r="Q438" s="946"/>
      <c r="R438" s="946"/>
      <c r="S438" s="946"/>
      <c r="T438" s="947"/>
      <c r="U438" s="951"/>
      <c r="V438" s="952"/>
      <c r="W438" s="953"/>
      <c r="X438" s="430"/>
      <c r="Y438" s="12"/>
      <c r="AH438" s="363"/>
    </row>
    <row r="439" spans="1:34" ht="12.75" customHeight="1">
      <c r="A439" s="961"/>
      <c r="B439" s="792"/>
      <c r="C439" s="793"/>
      <c r="D439" s="793"/>
      <c r="E439" s="794"/>
      <c r="F439" s="394"/>
      <c r="G439" s="395"/>
      <c r="H439" s="945"/>
      <c r="I439" s="946"/>
      <c r="J439" s="947"/>
      <c r="K439" s="945"/>
      <c r="L439" s="946"/>
      <c r="M439" s="946"/>
      <c r="N439" s="946"/>
      <c r="O439" s="947"/>
      <c r="P439" s="945"/>
      <c r="Q439" s="946"/>
      <c r="R439" s="946"/>
      <c r="S439" s="946"/>
      <c r="T439" s="947"/>
      <c r="U439" s="951"/>
      <c r="V439" s="952"/>
      <c r="W439" s="953"/>
      <c r="X439" s="430"/>
      <c r="Y439" s="12"/>
      <c r="AH439" s="363"/>
    </row>
    <row r="440" spans="1:34" ht="12.75" customHeight="1">
      <c r="A440" s="961"/>
      <c r="B440" s="792"/>
      <c r="C440" s="793"/>
      <c r="D440" s="793"/>
      <c r="E440" s="794"/>
      <c r="F440" s="394"/>
      <c r="G440" s="395"/>
      <c r="H440" s="945"/>
      <c r="I440" s="946"/>
      <c r="J440" s="947"/>
      <c r="K440" s="934" t="s">
        <v>451</v>
      </c>
      <c r="L440" s="935"/>
      <c r="M440" s="935"/>
      <c r="N440" s="935"/>
      <c r="O440" s="936"/>
      <c r="P440" s="934" t="s">
        <v>452</v>
      </c>
      <c r="Q440" s="935"/>
      <c r="R440" s="935"/>
      <c r="S440" s="935"/>
      <c r="T440" s="936"/>
      <c r="U440" s="951"/>
      <c r="V440" s="952"/>
      <c r="W440" s="953"/>
      <c r="X440" s="430"/>
      <c r="Y440" s="12"/>
      <c r="AH440" s="363"/>
    </row>
    <row r="441" spans="1:34" ht="12.75" customHeight="1">
      <c r="A441" s="961"/>
      <c r="B441" s="792"/>
      <c r="C441" s="793"/>
      <c r="D441" s="793"/>
      <c r="E441" s="794"/>
      <c r="F441" s="396"/>
      <c r="G441" s="397"/>
      <c r="H441" s="963"/>
      <c r="I441" s="964"/>
      <c r="J441" s="965"/>
      <c r="K441" s="937"/>
      <c r="L441" s="938"/>
      <c r="M441" s="938"/>
      <c r="N441" s="938"/>
      <c r="O441" s="939"/>
      <c r="P441" s="937"/>
      <c r="Q441" s="938"/>
      <c r="R441" s="938"/>
      <c r="S441" s="938"/>
      <c r="T441" s="939"/>
      <c r="U441" s="954"/>
      <c r="V441" s="955"/>
      <c r="W441" s="956"/>
      <c r="X441" s="430"/>
      <c r="Y441" s="12"/>
      <c r="AH441" s="363"/>
    </row>
    <row r="442" spans="1:34" ht="12.75" customHeight="1">
      <c r="A442" s="961"/>
      <c r="B442" s="773" t="str">
        <f>B354</f>
        <v>(далее – Прил. № 4)</v>
      </c>
      <c r="C442" s="774"/>
      <c r="D442" s="774"/>
      <c r="E442" s="775"/>
      <c r="F442" s="779">
        <f>IF(Y443=0,IF(FIO="","",0),"")</f>
      </c>
      <c r="G442" s="780"/>
      <c r="H442" s="890"/>
      <c r="I442" s="891"/>
      <c r="J442" s="892"/>
      <c r="K442" s="919"/>
      <c r="L442" s="920"/>
      <c r="M442" s="920"/>
      <c r="N442" s="920"/>
      <c r="O442" s="921"/>
      <c r="P442" s="919"/>
      <c r="Q442" s="920"/>
      <c r="R442" s="920"/>
      <c r="S442" s="920"/>
      <c r="T442" s="921"/>
      <c r="U442" s="890"/>
      <c r="V442" s="891"/>
      <c r="W442" s="892"/>
      <c r="X442" s="430"/>
      <c r="Z442" s="242" t="s">
        <v>208</v>
      </c>
      <c r="AA442" s="243" t="s">
        <v>283</v>
      </c>
      <c r="AE442" s="278" t="s">
        <v>3</v>
      </c>
      <c r="AF442" s="279" t="s">
        <v>2</v>
      </c>
      <c r="AH442" s="363"/>
    </row>
    <row r="443" spans="1:34" ht="12.75" customHeight="1">
      <c r="A443" s="962"/>
      <c r="B443" s="776"/>
      <c r="C443" s="777"/>
      <c r="D443" s="777"/>
      <c r="E443" s="778"/>
      <c r="F443" s="782"/>
      <c r="G443" s="783"/>
      <c r="H443" s="893"/>
      <c r="I443" s="894"/>
      <c r="J443" s="895"/>
      <c r="K443" s="893"/>
      <c r="L443" s="894"/>
      <c r="M443" s="894"/>
      <c r="N443" s="894"/>
      <c r="O443" s="895"/>
      <c r="P443" s="893"/>
      <c r="Q443" s="894"/>
      <c r="R443" s="894"/>
      <c r="S443" s="894"/>
      <c r="T443" s="895"/>
      <c r="U443" s="893"/>
      <c r="V443" s="894"/>
      <c r="W443" s="895"/>
      <c r="X443" s="430"/>
      <c r="Y443" s="255">
        <f>MAX(H442:W443)</f>
        <v>0</v>
      </c>
      <c r="Z443" s="244">
        <v>60</v>
      </c>
      <c r="AA443" s="258">
        <f>IF(z_kateg="высшая",AE443,AF443)</f>
        <v>10</v>
      </c>
      <c r="AE443" s="274">
        <v>30</v>
      </c>
      <c r="AF443" s="275">
        <v>10</v>
      </c>
      <c r="AH443" s="363"/>
    </row>
    <row r="444" spans="24:34" ht="6.75" customHeight="1">
      <c r="X444" s="430"/>
      <c r="AA444" s="191"/>
      <c r="AB444" s="191"/>
      <c r="AC444" s="191"/>
      <c r="AH444" s="363"/>
    </row>
    <row r="445" spans="1:34" ht="13.5">
      <c r="A445" s="251" t="s">
        <v>249</v>
      </c>
      <c r="B445" s="189" t="s">
        <v>250</v>
      </c>
      <c r="X445" s="430"/>
      <c r="AA445" s="191"/>
      <c r="AB445" s="191"/>
      <c r="AC445" s="191"/>
      <c r="AH445" s="363"/>
    </row>
    <row r="446" spans="1:34" ht="13.5">
      <c r="A446" s="858" t="s">
        <v>203</v>
      </c>
      <c r="B446" s="748" t="s">
        <v>204</v>
      </c>
      <c r="C446" s="749"/>
      <c r="D446" s="749"/>
      <c r="E446" s="749"/>
      <c r="F446" s="749"/>
      <c r="G446" s="749"/>
      <c r="H446" s="749"/>
      <c r="I446" s="749"/>
      <c r="J446" s="749"/>
      <c r="K446" s="838"/>
      <c r="L446" s="752" t="s">
        <v>205</v>
      </c>
      <c r="M446" s="753"/>
      <c r="N446" s="753"/>
      <c r="O446" s="753"/>
      <c r="P446" s="753"/>
      <c r="Q446" s="753"/>
      <c r="R446" s="753"/>
      <c r="S446" s="753"/>
      <c r="T446" s="753"/>
      <c r="U446" s="753"/>
      <c r="V446" s="753"/>
      <c r="W446" s="754"/>
      <c r="X446" s="430"/>
      <c r="AH446" s="363"/>
    </row>
    <row r="447" spans="1:34" ht="14.25" customHeight="1">
      <c r="A447" s="859"/>
      <c r="B447" s="750"/>
      <c r="C447" s="751"/>
      <c r="D447" s="751"/>
      <c r="E447" s="751"/>
      <c r="F447" s="751"/>
      <c r="G447" s="751"/>
      <c r="H447" s="751"/>
      <c r="I447" s="751"/>
      <c r="J447" s="751"/>
      <c r="K447" s="839"/>
      <c r="L447" s="755" t="s">
        <v>206</v>
      </c>
      <c r="M447" s="756"/>
      <c r="N447" s="756"/>
      <c r="O447" s="756"/>
      <c r="P447" s="756"/>
      <c r="Q447" s="756"/>
      <c r="R447" s="756"/>
      <c r="S447" s="756"/>
      <c r="T447" s="756"/>
      <c r="U447" s="756"/>
      <c r="V447" s="756"/>
      <c r="W447" s="757"/>
      <c r="X447" s="430"/>
      <c r="AH447" s="363"/>
    </row>
    <row r="448" spans="1:34" ht="14.25" customHeight="1">
      <c r="A448" s="860"/>
      <c r="B448" s="840"/>
      <c r="C448" s="841"/>
      <c r="D448" s="841"/>
      <c r="E448" s="841"/>
      <c r="F448" s="841"/>
      <c r="G448" s="841"/>
      <c r="H448" s="841"/>
      <c r="I448" s="841"/>
      <c r="J448" s="841"/>
      <c r="K448" s="842"/>
      <c r="L448" s="948">
        <v>0</v>
      </c>
      <c r="M448" s="949"/>
      <c r="N448" s="949"/>
      <c r="O448" s="950"/>
      <c r="P448" s="948">
        <v>20</v>
      </c>
      <c r="Q448" s="949"/>
      <c r="R448" s="949"/>
      <c r="S448" s="950"/>
      <c r="T448" s="758">
        <v>30</v>
      </c>
      <c r="U448" s="759"/>
      <c r="V448" s="759"/>
      <c r="W448" s="760"/>
      <c r="X448" s="430"/>
      <c r="AH448" s="363"/>
    </row>
    <row r="449" spans="1:34" ht="12.75" customHeight="1">
      <c r="A449" s="240" t="s">
        <v>251</v>
      </c>
      <c r="B449" s="789" t="s">
        <v>717</v>
      </c>
      <c r="C449" s="790"/>
      <c r="D449" s="790"/>
      <c r="E449" s="790"/>
      <c r="F449" s="790"/>
      <c r="G449" s="790"/>
      <c r="H449" s="790"/>
      <c r="I449" s="790"/>
      <c r="J449" s="790"/>
      <c r="K449" s="791"/>
      <c r="L449" s="1034" t="s">
        <v>370</v>
      </c>
      <c r="M449" s="1035"/>
      <c r="N449" s="1035"/>
      <c r="O449" s="1036"/>
      <c r="P449" s="764" t="s">
        <v>371</v>
      </c>
      <c r="Q449" s="765"/>
      <c r="R449" s="765"/>
      <c r="S449" s="766"/>
      <c r="T449" s="764" t="s">
        <v>458</v>
      </c>
      <c r="U449" s="765"/>
      <c r="V449" s="765"/>
      <c r="W449" s="766"/>
      <c r="X449" s="430"/>
      <c r="Y449" s="12"/>
      <c r="AA449" s="12"/>
      <c r="AB449" s="12"/>
      <c r="AC449" s="12"/>
      <c r="AH449" s="363"/>
    </row>
    <row r="450" spans="1:34" ht="12.75" customHeight="1">
      <c r="A450" s="291"/>
      <c r="B450" s="792"/>
      <c r="C450" s="793"/>
      <c r="D450" s="793"/>
      <c r="E450" s="793"/>
      <c r="F450" s="793"/>
      <c r="G450" s="793"/>
      <c r="H450" s="793"/>
      <c r="I450" s="793"/>
      <c r="J450" s="793"/>
      <c r="K450" s="794"/>
      <c r="L450" s="1037"/>
      <c r="M450" s="1038"/>
      <c r="N450" s="1038"/>
      <c r="O450" s="1039"/>
      <c r="P450" s="767"/>
      <c r="Q450" s="768"/>
      <c r="R450" s="768"/>
      <c r="S450" s="769"/>
      <c r="T450" s="767"/>
      <c r="U450" s="768"/>
      <c r="V450" s="768"/>
      <c r="W450" s="769"/>
      <c r="X450" s="430"/>
      <c r="Y450" s="12"/>
      <c r="AA450" s="12"/>
      <c r="AB450" s="12"/>
      <c r="AC450" s="12"/>
      <c r="AH450" s="363"/>
    </row>
    <row r="451" spans="1:34" ht="5.25" customHeight="1">
      <c r="A451" s="265"/>
      <c r="B451" s="792"/>
      <c r="C451" s="793"/>
      <c r="D451" s="793"/>
      <c r="E451" s="793"/>
      <c r="F451" s="793"/>
      <c r="G451" s="793"/>
      <c r="H451" s="793"/>
      <c r="I451" s="793"/>
      <c r="J451" s="793"/>
      <c r="K451" s="794"/>
      <c r="L451" s="1037"/>
      <c r="M451" s="1038"/>
      <c r="N451" s="1038"/>
      <c r="O451" s="1039"/>
      <c r="P451" s="767"/>
      <c r="Q451" s="768"/>
      <c r="R451" s="768"/>
      <c r="S451" s="769"/>
      <c r="T451" s="767"/>
      <c r="U451" s="768"/>
      <c r="V451" s="768"/>
      <c r="W451" s="769"/>
      <c r="X451" s="430"/>
      <c r="Y451" s="12"/>
      <c r="AA451" s="12"/>
      <c r="AB451" s="12"/>
      <c r="AC451" s="12"/>
      <c r="AH451" s="363"/>
    </row>
    <row r="452" spans="1:34" ht="14.25" customHeight="1">
      <c r="A452" s="266"/>
      <c r="B452" s="1076" t="s">
        <v>321</v>
      </c>
      <c r="C452" s="1077"/>
      <c r="D452" s="1077"/>
      <c r="E452" s="1077"/>
      <c r="F452" s="1077"/>
      <c r="G452" s="1077"/>
      <c r="H452" s="1077"/>
      <c r="I452" s="1077"/>
      <c r="J452" s="1077"/>
      <c r="K452" s="1078"/>
      <c r="L452" s="1037"/>
      <c r="M452" s="1038"/>
      <c r="N452" s="1038"/>
      <c r="O452" s="1039"/>
      <c r="P452" s="767"/>
      <c r="Q452" s="768"/>
      <c r="R452" s="768"/>
      <c r="S452" s="769"/>
      <c r="T452" s="767"/>
      <c r="U452" s="768"/>
      <c r="V452" s="768"/>
      <c r="W452" s="769"/>
      <c r="X452" s="430"/>
      <c r="Y452" s="12"/>
      <c r="AA452" s="12"/>
      <c r="AB452" s="12"/>
      <c r="AC452" s="12"/>
      <c r="AH452" s="363"/>
    </row>
    <row r="453" spans="1:34" ht="12.75" customHeight="1">
      <c r="A453" s="265"/>
      <c r="B453" s="808" t="s">
        <v>369</v>
      </c>
      <c r="C453" s="809"/>
      <c r="D453" s="809"/>
      <c r="E453" s="809"/>
      <c r="F453" s="809"/>
      <c r="G453" s="809"/>
      <c r="H453" s="809"/>
      <c r="I453" s="809"/>
      <c r="J453" s="809"/>
      <c r="K453" s="810"/>
      <c r="L453" s="1037"/>
      <c r="M453" s="1038"/>
      <c r="N453" s="1038"/>
      <c r="O453" s="1039"/>
      <c r="P453" s="767"/>
      <c r="Q453" s="768"/>
      <c r="R453" s="768"/>
      <c r="S453" s="769"/>
      <c r="T453" s="767"/>
      <c r="U453" s="768"/>
      <c r="V453" s="768"/>
      <c r="W453" s="769"/>
      <c r="X453" s="430"/>
      <c r="Y453" s="12"/>
      <c r="AH453" s="363"/>
    </row>
    <row r="454" spans="1:34" ht="12.75">
      <c r="A454" s="284"/>
      <c r="B454" s="808"/>
      <c r="C454" s="809"/>
      <c r="D454" s="809"/>
      <c r="E454" s="809"/>
      <c r="F454" s="809"/>
      <c r="G454" s="809"/>
      <c r="H454" s="809"/>
      <c r="I454" s="809"/>
      <c r="J454" s="809"/>
      <c r="K454" s="810"/>
      <c r="L454" s="779">
        <f>IF(Y455=0,IF(FIO="","",0),"")</f>
      </c>
      <c r="M454" s="780"/>
      <c r="N454" s="780"/>
      <c r="O454" s="781"/>
      <c r="P454" s="785"/>
      <c r="Q454" s="785"/>
      <c r="R454" s="785"/>
      <c r="S454" s="785"/>
      <c r="T454" s="785"/>
      <c r="U454" s="785"/>
      <c r="V454" s="785"/>
      <c r="W454" s="785"/>
      <c r="X454" s="430"/>
      <c r="Z454" s="242" t="s">
        <v>208</v>
      </c>
      <c r="AA454" s="243" t="s">
        <v>283</v>
      </c>
      <c r="AE454" s="278" t="s">
        <v>3</v>
      </c>
      <c r="AF454" s="279" t="s">
        <v>2</v>
      </c>
      <c r="AH454" s="363"/>
    </row>
    <row r="455" spans="1:34" ht="12.75">
      <c r="A455" s="285"/>
      <c r="B455" s="811"/>
      <c r="C455" s="812"/>
      <c r="D455" s="812"/>
      <c r="E455" s="812"/>
      <c r="F455" s="812"/>
      <c r="G455" s="812"/>
      <c r="H455" s="812"/>
      <c r="I455" s="812"/>
      <c r="J455" s="812"/>
      <c r="K455" s="813"/>
      <c r="L455" s="782"/>
      <c r="M455" s="783"/>
      <c r="N455" s="783"/>
      <c r="O455" s="784"/>
      <c r="P455" s="785"/>
      <c r="Q455" s="785"/>
      <c r="R455" s="785"/>
      <c r="S455" s="785"/>
      <c r="T455" s="785"/>
      <c r="U455" s="785"/>
      <c r="V455" s="785"/>
      <c r="W455" s="785"/>
      <c r="X455" s="430"/>
      <c r="Y455" s="255">
        <f>MAX(P454:W455)</f>
        <v>0</v>
      </c>
      <c r="Z455" s="244">
        <v>30</v>
      </c>
      <c r="AA455" s="258">
        <f>IF(z_kateg="высшая",AE455,AF455)</f>
        <v>0</v>
      </c>
      <c r="AE455" s="274">
        <v>0</v>
      </c>
      <c r="AF455" s="275">
        <v>0</v>
      </c>
      <c r="AH455" s="363"/>
    </row>
    <row r="456" spans="1:34" ht="14.25">
      <c r="A456" s="858" t="s">
        <v>203</v>
      </c>
      <c r="B456" s="748" t="s">
        <v>204</v>
      </c>
      <c r="C456" s="749"/>
      <c r="D456" s="749"/>
      <c r="E456" s="749"/>
      <c r="F456" s="749"/>
      <c r="G456" s="749"/>
      <c r="H456" s="749"/>
      <c r="I456" s="749"/>
      <c r="J456" s="749"/>
      <c r="K456" s="838"/>
      <c r="L456" s="752" t="s">
        <v>205</v>
      </c>
      <c r="M456" s="753"/>
      <c r="N456" s="753"/>
      <c r="O456" s="753"/>
      <c r="P456" s="753"/>
      <c r="Q456" s="753"/>
      <c r="R456" s="753"/>
      <c r="S456" s="753"/>
      <c r="T456" s="753"/>
      <c r="U456" s="753"/>
      <c r="V456" s="753"/>
      <c r="W456" s="754"/>
      <c r="X456" s="430"/>
      <c r="AH456" s="363"/>
    </row>
    <row r="457" spans="1:34" ht="14.25" customHeight="1">
      <c r="A457" s="859"/>
      <c r="B457" s="750"/>
      <c r="C457" s="751"/>
      <c r="D457" s="751"/>
      <c r="E457" s="751"/>
      <c r="F457" s="751"/>
      <c r="G457" s="751"/>
      <c r="H457" s="751"/>
      <c r="I457" s="751"/>
      <c r="J457" s="751"/>
      <c r="K457" s="839"/>
      <c r="L457" s="755" t="s">
        <v>206</v>
      </c>
      <c r="M457" s="756"/>
      <c r="N457" s="756"/>
      <c r="O457" s="756"/>
      <c r="P457" s="756"/>
      <c r="Q457" s="756"/>
      <c r="R457" s="756"/>
      <c r="S457" s="756"/>
      <c r="T457" s="756"/>
      <c r="U457" s="756"/>
      <c r="V457" s="756"/>
      <c r="W457" s="757"/>
      <c r="X457" s="430"/>
      <c r="AH457" s="363"/>
    </row>
    <row r="458" spans="1:34" ht="14.25" customHeight="1">
      <c r="A458" s="860"/>
      <c r="B458" s="840"/>
      <c r="C458" s="841"/>
      <c r="D458" s="841"/>
      <c r="E458" s="841"/>
      <c r="F458" s="841"/>
      <c r="G458" s="841"/>
      <c r="H458" s="841"/>
      <c r="I458" s="841"/>
      <c r="J458" s="841"/>
      <c r="K458" s="842"/>
      <c r="L458" s="948">
        <v>0</v>
      </c>
      <c r="M458" s="949"/>
      <c r="N458" s="949"/>
      <c r="O458" s="950"/>
      <c r="P458" s="948">
        <v>30</v>
      </c>
      <c r="Q458" s="949"/>
      <c r="R458" s="949"/>
      <c r="S458" s="950"/>
      <c r="T458" s="758">
        <v>50</v>
      </c>
      <c r="U458" s="759"/>
      <c r="V458" s="759"/>
      <c r="W458" s="760"/>
      <c r="X458" s="430"/>
      <c r="AH458" s="363"/>
    </row>
    <row r="459" spans="1:34" ht="12.75" customHeight="1">
      <c r="A459" s="240" t="s">
        <v>252</v>
      </c>
      <c r="B459" s="789" t="s">
        <v>368</v>
      </c>
      <c r="C459" s="790"/>
      <c r="D459" s="790"/>
      <c r="E459" s="790"/>
      <c r="F459" s="790"/>
      <c r="G459" s="790"/>
      <c r="H459" s="790"/>
      <c r="I459" s="790"/>
      <c r="J459" s="790"/>
      <c r="K459" s="791"/>
      <c r="L459" s="1034" t="s">
        <v>307</v>
      </c>
      <c r="M459" s="1035"/>
      <c r="N459" s="1035"/>
      <c r="O459" s="1036"/>
      <c r="P459" s="764" t="s">
        <v>253</v>
      </c>
      <c r="Q459" s="765"/>
      <c r="R459" s="765"/>
      <c r="S459" s="766"/>
      <c r="T459" s="764" t="s">
        <v>254</v>
      </c>
      <c r="U459" s="765"/>
      <c r="V459" s="765"/>
      <c r="W459" s="766"/>
      <c r="X459" s="430"/>
      <c r="Y459" s="12"/>
      <c r="AA459" s="12"/>
      <c r="AB459" s="12"/>
      <c r="AC459" s="12"/>
      <c r="AH459" s="363"/>
    </row>
    <row r="460" spans="1:34" ht="9.75" customHeight="1">
      <c r="A460" s="265"/>
      <c r="B460" s="792"/>
      <c r="C460" s="793"/>
      <c r="D460" s="793"/>
      <c r="E460" s="793"/>
      <c r="F460" s="793"/>
      <c r="G460" s="793"/>
      <c r="H460" s="793"/>
      <c r="I460" s="793"/>
      <c r="J460" s="793"/>
      <c r="K460" s="794"/>
      <c r="L460" s="1037"/>
      <c r="M460" s="1038"/>
      <c r="N460" s="1038"/>
      <c r="O460" s="1039"/>
      <c r="P460" s="767"/>
      <c r="Q460" s="768"/>
      <c r="R460" s="768"/>
      <c r="S460" s="769"/>
      <c r="T460" s="767"/>
      <c r="U460" s="768"/>
      <c r="V460" s="768"/>
      <c r="W460" s="769"/>
      <c r="X460" s="430"/>
      <c r="Y460" s="12"/>
      <c r="AA460" s="12"/>
      <c r="AB460" s="12"/>
      <c r="AC460" s="12"/>
      <c r="AH460" s="363"/>
    </row>
    <row r="461" spans="1:34" ht="14.25" customHeight="1">
      <c r="A461" s="266"/>
      <c r="B461" s="1076" t="s">
        <v>321</v>
      </c>
      <c r="C461" s="1077"/>
      <c r="D461" s="1077"/>
      <c r="E461" s="1077"/>
      <c r="F461" s="1077"/>
      <c r="G461" s="1077"/>
      <c r="H461" s="1077"/>
      <c r="I461" s="1077"/>
      <c r="J461" s="1077"/>
      <c r="K461" s="1078"/>
      <c r="L461" s="1037"/>
      <c r="M461" s="1038"/>
      <c r="N461" s="1038"/>
      <c r="O461" s="1039"/>
      <c r="P461" s="767"/>
      <c r="Q461" s="768"/>
      <c r="R461" s="768"/>
      <c r="S461" s="769"/>
      <c r="T461" s="767"/>
      <c r="U461" s="768"/>
      <c r="V461" s="768"/>
      <c r="W461" s="769"/>
      <c r="X461" s="430"/>
      <c r="Y461" s="12"/>
      <c r="AA461" s="12"/>
      <c r="AB461" s="12"/>
      <c r="AC461" s="12"/>
      <c r="AH461" s="363"/>
    </row>
    <row r="462" spans="1:34" ht="12.75" customHeight="1">
      <c r="A462" s="265"/>
      <c r="B462" s="808" t="s">
        <v>313</v>
      </c>
      <c r="C462" s="809"/>
      <c r="D462" s="809"/>
      <c r="E462" s="809"/>
      <c r="F462" s="809"/>
      <c r="G462" s="809"/>
      <c r="H462" s="809"/>
      <c r="I462" s="809"/>
      <c r="J462" s="809"/>
      <c r="K462" s="810"/>
      <c r="L462" s="1037"/>
      <c r="M462" s="1038"/>
      <c r="N462" s="1038"/>
      <c r="O462" s="1039"/>
      <c r="P462" s="767"/>
      <c r="Q462" s="768"/>
      <c r="R462" s="768"/>
      <c r="S462" s="769"/>
      <c r="T462" s="767"/>
      <c r="U462" s="768"/>
      <c r="V462" s="768"/>
      <c r="W462" s="769"/>
      <c r="X462" s="430"/>
      <c r="Y462" s="12"/>
      <c r="AH462" s="363"/>
    </row>
    <row r="463" spans="1:34" ht="4.5" customHeight="1">
      <c r="A463" s="266"/>
      <c r="B463" s="808"/>
      <c r="C463" s="809"/>
      <c r="D463" s="809"/>
      <c r="E463" s="809"/>
      <c r="F463" s="809"/>
      <c r="G463" s="809"/>
      <c r="H463" s="809"/>
      <c r="I463" s="809"/>
      <c r="J463" s="809"/>
      <c r="K463" s="810"/>
      <c r="L463" s="1040"/>
      <c r="M463" s="1041"/>
      <c r="N463" s="1041"/>
      <c r="O463" s="1042"/>
      <c r="P463" s="770"/>
      <c r="Q463" s="771"/>
      <c r="R463" s="771"/>
      <c r="S463" s="772"/>
      <c r="T463" s="770"/>
      <c r="U463" s="771"/>
      <c r="V463" s="771"/>
      <c r="W463" s="772"/>
      <c r="X463" s="430"/>
      <c r="Y463" s="12"/>
      <c r="AH463" s="363"/>
    </row>
    <row r="464" spans="1:34" ht="12.75" customHeight="1">
      <c r="A464" s="284"/>
      <c r="B464" s="808"/>
      <c r="C464" s="809"/>
      <c r="D464" s="809"/>
      <c r="E464" s="809"/>
      <c r="F464" s="809"/>
      <c r="G464" s="809"/>
      <c r="H464" s="809"/>
      <c r="I464" s="809"/>
      <c r="J464" s="809"/>
      <c r="K464" s="810"/>
      <c r="L464" s="779">
        <f>IF(Y465=0,IF(FIO="","",0),"")</f>
      </c>
      <c r="M464" s="780"/>
      <c r="N464" s="780"/>
      <c r="O464" s="781"/>
      <c r="P464" s="785"/>
      <c r="Q464" s="785"/>
      <c r="R464" s="785"/>
      <c r="S464" s="785"/>
      <c r="T464" s="785"/>
      <c r="U464" s="785"/>
      <c r="V464" s="785"/>
      <c r="W464" s="785"/>
      <c r="X464" s="430"/>
      <c r="Z464" s="242" t="s">
        <v>208</v>
      </c>
      <c r="AA464" s="243" t="s">
        <v>283</v>
      </c>
      <c r="AE464" s="278" t="s">
        <v>3</v>
      </c>
      <c r="AF464" s="279" t="s">
        <v>2</v>
      </c>
      <c r="AH464" s="363"/>
    </row>
    <row r="465" spans="1:34" ht="12.75" customHeight="1">
      <c r="A465" s="285"/>
      <c r="B465" s="811"/>
      <c r="C465" s="812"/>
      <c r="D465" s="812"/>
      <c r="E465" s="812"/>
      <c r="F465" s="812"/>
      <c r="G465" s="812"/>
      <c r="H465" s="812"/>
      <c r="I465" s="812"/>
      <c r="J465" s="812"/>
      <c r="K465" s="813"/>
      <c r="L465" s="782"/>
      <c r="M465" s="783"/>
      <c r="N465" s="783"/>
      <c r="O465" s="784"/>
      <c r="P465" s="785"/>
      <c r="Q465" s="785"/>
      <c r="R465" s="785"/>
      <c r="S465" s="785"/>
      <c r="T465" s="785"/>
      <c r="U465" s="785"/>
      <c r="V465" s="785"/>
      <c r="W465" s="785"/>
      <c r="X465" s="430"/>
      <c r="Y465" s="255">
        <f>MAX(P464:W465)</f>
        <v>0</v>
      </c>
      <c r="Z465" s="244">
        <v>50</v>
      </c>
      <c r="AA465" s="258">
        <f>IF(z_kateg="высшая",AE465,AF465)</f>
        <v>0</v>
      </c>
      <c r="AE465" s="274">
        <v>0</v>
      </c>
      <c r="AF465" s="275">
        <v>0</v>
      </c>
      <c r="AH465" s="363"/>
    </row>
    <row r="466" spans="1:34" ht="12.75" hidden="1">
      <c r="A466" s="5"/>
      <c r="X466" s="430"/>
      <c r="AH466" s="363"/>
    </row>
    <row r="467" spans="1:45" ht="14.25" customHeight="1" hidden="1">
      <c r="A467" s="363"/>
      <c r="B467" s="364"/>
      <c r="C467" s="364"/>
      <c r="D467" s="364"/>
      <c r="E467" s="364"/>
      <c r="F467" s="364"/>
      <c r="G467" s="364"/>
      <c r="H467" s="364"/>
      <c r="I467" s="364"/>
      <c r="J467" s="364"/>
      <c r="K467" s="364"/>
      <c r="L467" s="364"/>
      <c r="M467" s="364"/>
      <c r="N467" s="364"/>
      <c r="O467" s="364"/>
      <c r="P467" s="364"/>
      <c r="Q467" s="364"/>
      <c r="R467" s="364"/>
      <c r="S467" s="364"/>
      <c r="T467" s="364"/>
      <c r="U467" s="364"/>
      <c r="V467" s="364"/>
      <c r="W467" s="364"/>
      <c r="X467" s="430"/>
      <c r="Y467" s="363"/>
      <c r="Z467" s="363"/>
      <c r="AA467" s="363"/>
      <c r="AB467" s="363"/>
      <c r="AC467" s="363"/>
      <c r="AD467" s="363"/>
      <c r="AE467" s="363"/>
      <c r="AF467" s="363"/>
      <c r="AH467" s="363"/>
      <c r="AI467" s="12"/>
      <c r="AJ467" s="12"/>
      <c r="AK467" s="12"/>
      <c r="AL467" s="12"/>
      <c r="AM467" s="12"/>
      <c r="AN467" s="12"/>
      <c r="AO467" s="12"/>
      <c r="AP467" s="12"/>
      <c r="AQ467" s="12"/>
      <c r="AR467" s="12"/>
      <c r="AS467" s="12"/>
    </row>
    <row r="468" spans="1:34" ht="12.75">
      <c r="A468" s="269"/>
      <c r="B468" s="12"/>
      <c r="C468" s="12"/>
      <c r="D468" s="12"/>
      <c r="X468" s="430"/>
      <c r="AA468" s="242" t="s">
        <v>284</v>
      </c>
      <c r="AB468" s="242" t="s">
        <v>208</v>
      </c>
      <c r="AC468" s="242" t="s">
        <v>283</v>
      </c>
      <c r="AD468" s="279" t="s">
        <v>3</v>
      </c>
      <c r="AE468" s="279" t="s">
        <v>2</v>
      </c>
      <c r="AF468" s="164" t="s">
        <v>285</v>
      </c>
      <c r="AH468" s="363"/>
    </row>
    <row r="469" spans="1:34" ht="13.5">
      <c r="A469" s="241" t="s">
        <v>191</v>
      </c>
      <c r="B469" s="1003" t="s">
        <v>274</v>
      </c>
      <c r="C469" s="1003"/>
      <c r="D469" s="1003"/>
      <c r="E469" s="1003"/>
      <c r="F469" s="1003"/>
      <c r="G469" s="1003"/>
      <c r="H469" s="1003"/>
      <c r="I469" s="1003"/>
      <c r="J469" s="1003"/>
      <c r="X469" s="430"/>
      <c r="Y469" s="281" t="str">
        <f>A469</f>
        <v>4.</v>
      </c>
      <c r="Z469" s="259" t="s">
        <v>314</v>
      </c>
      <c r="AA469" s="256">
        <f>IF(Z472="нет",0,SUM(Y470:Y486))</f>
        <v>0</v>
      </c>
      <c r="AB469" s="257">
        <f>SUM(Z470:Z486)</f>
        <v>250</v>
      </c>
      <c r="AC469" s="273">
        <f>IF(G56="высшая",AD469,AE469)</f>
        <v>0</v>
      </c>
      <c r="AD469" s="274">
        <v>130</v>
      </c>
      <c r="AE469" s="275">
        <v>0</v>
      </c>
      <c r="AF469" s="272" t="b">
        <f>итого_4&gt;=AC469</f>
        <v>1</v>
      </c>
      <c r="AH469" s="363"/>
    </row>
    <row r="470" spans="24:34" ht="6.75" customHeight="1">
      <c r="X470" s="430"/>
      <c r="AH470" s="363"/>
    </row>
    <row r="471" spans="1:34" ht="14.25" customHeight="1">
      <c r="A471" s="858" t="s">
        <v>203</v>
      </c>
      <c r="B471" s="836" t="s">
        <v>204</v>
      </c>
      <c r="C471" s="836"/>
      <c r="D471" s="836"/>
      <c r="E471" s="836"/>
      <c r="F471" s="836"/>
      <c r="G471" s="836"/>
      <c r="H471" s="748" t="s">
        <v>205</v>
      </c>
      <c r="I471" s="749"/>
      <c r="J471" s="749"/>
      <c r="K471" s="749"/>
      <c r="L471" s="749"/>
      <c r="M471" s="749"/>
      <c r="N471" s="749"/>
      <c r="O471" s="749"/>
      <c r="P471" s="749"/>
      <c r="Q471" s="749"/>
      <c r="R471" s="749"/>
      <c r="S471" s="749"/>
      <c r="T471" s="749"/>
      <c r="U471" s="749"/>
      <c r="V471" s="749"/>
      <c r="W471" s="838"/>
      <c r="X471" s="430"/>
      <c r="Z471" s="5" t="s">
        <v>357</v>
      </c>
      <c r="AD471" s="350">
        <v>560</v>
      </c>
      <c r="AE471" s="351" t="s">
        <v>461</v>
      </c>
      <c r="AH471" s="363"/>
    </row>
    <row r="472" spans="1:34" ht="13.5" customHeight="1">
      <c r="A472" s="860"/>
      <c r="B472" s="836"/>
      <c r="C472" s="836"/>
      <c r="D472" s="836"/>
      <c r="E472" s="836"/>
      <c r="F472" s="836"/>
      <c r="G472" s="836"/>
      <c r="H472" s="840"/>
      <c r="I472" s="841"/>
      <c r="J472" s="841"/>
      <c r="K472" s="841"/>
      <c r="L472" s="841"/>
      <c r="M472" s="841"/>
      <c r="N472" s="841"/>
      <c r="O472" s="841"/>
      <c r="P472" s="841"/>
      <c r="Q472" s="841"/>
      <c r="R472" s="841"/>
      <c r="S472" s="841"/>
      <c r="T472" s="841"/>
      <c r="U472" s="841"/>
      <c r="V472" s="841"/>
      <c r="W472" s="842"/>
      <c r="X472" s="430"/>
      <c r="Z472" s="254" t="str">
        <f>'общие сведения'!G104</f>
        <v>нет</v>
      </c>
      <c r="AH472" s="363"/>
    </row>
    <row r="473" spans="1:34" ht="13.5" customHeight="1">
      <c r="A473" s="1024" t="s">
        <v>275</v>
      </c>
      <c r="B473" s="1005" t="s">
        <v>358</v>
      </c>
      <c r="C473" s="1005"/>
      <c r="D473" s="1005"/>
      <c r="E473" s="1005"/>
      <c r="F473" s="1005"/>
      <c r="G473" s="1005"/>
      <c r="H473" s="843">
        <v>0</v>
      </c>
      <c r="I473" s="843"/>
      <c r="J473" s="843"/>
      <c r="K473" s="843"/>
      <c r="L473" s="843">
        <f>AC474</f>
        <v>50</v>
      </c>
      <c r="M473" s="843"/>
      <c r="N473" s="843"/>
      <c r="O473" s="843"/>
      <c r="P473" s="843">
        <f>AD474</f>
        <v>70</v>
      </c>
      <c r="Q473" s="843"/>
      <c r="R473" s="843"/>
      <c r="S473" s="843"/>
      <c r="T473" s="843">
        <f>AE474</f>
        <v>90</v>
      </c>
      <c r="U473" s="843"/>
      <c r="V473" s="843"/>
      <c r="W473" s="843"/>
      <c r="X473" s="430"/>
      <c r="AH473" s="363"/>
    </row>
    <row r="474" spans="1:34" ht="13.5" customHeight="1">
      <c r="A474" s="1024"/>
      <c r="B474" s="1005"/>
      <c r="C474" s="1005"/>
      <c r="D474" s="1005"/>
      <c r="E474" s="1005"/>
      <c r="F474" s="1005"/>
      <c r="G474" s="1005"/>
      <c r="H474" s="1012" t="s">
        <v>359</v>
      </c>
      <c r="I474" s="1013"/>
      <c r="J474" s="1013"/>
      <c r="K474" s="1014"/>
      <c r="L474" s="1012" t="s">
        <v>360</v>
      </c>
      <c r="M474" s="1013"/>
      <c r="N474" s="1013"/>
      <c r="O474" s="1014"/>
      <c r="P474" s="1012" t="s">
        <v>361</v>
      </c>
      <c r="Q474" s="1013"/>
      <c r="R474" s="1013"/>
      <c r="S474" s="1014"/>
      <c r="T474" s="1012" t="s">
        <v>362</v>
      </c>
      <c r="U474" s="1013"/>
      <c r="V474" s="1013"/>
      <c r="W474" s="1014"/>
      <c r="X474" s="430"/>
      <c r="Z474" s="242" t="s">
        <v>208</v>
      </c>
      <c r="AA474" s="243" t="s">
        <v>283</v>
      </c>
      <c r="AC474" s="242">
        <v>50</v>
      </c>
      <c r="AD474" s="242">
        <v>70</v>
      </c>
      <c r="AE474" s="242">
        <v>90</v>
      </c>
      <c r="AH474" s="363"/>
    </row>
    <row r="475" spans="1:34" ht="13.5" customHeight="1">
      <c r="A475" s="1024"/>
      <c r="B475" s="1005"/>
      <c r="C475" s="1005"/>
      <c r="D475" s="1005"/>
      <c r="E475" s="1005"/>
      <c r="F475" s="1005"/>
      <c r="G475" s="1005"/>
      <c r="H475" s="779" t="str">
        <f>IF(Y475=0,IF(OR(FIO="",Z472="нет"),"-",0),"")</f>
        <v>-</v>
      </c>
      <c r="I475" s="780"/>
      <c r="J475" s="780"/>
      <c r="K475" s="781"/>
      <c r="L475" s="1001"/>
      <c r="M475" s="1001"/>
      <c r="N475" s="1001"/>
      <c r="O475" s="1001"/>
      <c r="P475" s="1001"/>
      <c r="Q475" s="1001"/>
      <c r="R475" s="1001"/>
      <c r="S475" s="1001"/>
      <c r="T475" s="1001"/>
      <c r="U475" s="1001"/>
      <c r="V475" s="1001"/>
      <c r="W475" s="1001"/>
      <c r="X475" s="430"/>
      <c r="Y475" s="255">
        <f>MAX(L475:W476)</f>
        <v>0</v>
      </c>
      <c r="Z475" s="244">
        <v>90</v>
      </c>
      <c r="AA475" s="258">
        <v>50</v>
      </c>
      <c r="AC475" s="181" t="str">
        <f>IF($Z$472="нет","-",AC474)</f>
        <v>-</v>
      </c>
      <c r="AD475" s="181" t="str">
        <f>IF($Z$472="нет","-",AD474)</f>
        <v>-</v>
      </c>
      <c r="AE475" s="181" t="str">
        <f>IF($Z$472="нет","-",AE474)</f>
        <v>-</v>
      </c>
      <c r="AH475" s="363"/>
    </row>
    <row r="476" spans="1:34" ht="13.5" customHeight="1">
      <c r="A476" s="1024"/>
      <c r="B476" s="1005"/>
      <c r="C476" s="1005"/>
      <c r="D476" s="1005"/>
      <c r="E476" s="1005"/>
      <c r="F476" s="1005"/>
      <c r="G476" s="1005"/>
      <c r="H476" s="782"/>
      <c r="I476" s="783"/>
      <c r="J476" s="783"/>
      <c r="K476" s="784"/>
      <c r="L476" s="785"/>
      <c r="M476" s="785"/>
      <c r="N476" s="785"/>
      <c r="O476" s="785"/>
      <c r="P476" s="785"/>
      <c r="Q476" s="785"/>
      <c r="R476" s="785"/>
      <c r="S476" s="785"/>
      <c r="T476" s="785"/>
      <c r="U476" s="785"/>
      <c r="V476" s="785"/>
      <c r="W476" s="785"/>
      <c r="X476" s="430"/>
      <c r="AH476" s="363"/>
    </row>
    <row r="477" spans="1:34" ht="13.5" customHeight="1">
      <c r="A477" s="1024" t="s">
        <v>363</v>
      </c>
      <c r="B477" s="1005" t="s">
        <v>364</v>
      </c>
      <c r="C477" s="1005"/>
      <c r="D477" s="1005"/>
      <c r="E477" s="1005"/>
      <c r="F477" s="1005"/>
      <c r="G477" s="1005"/>
      <c r="H477" s="843">
        <v>0</v>
      </c>
      <c r="I477" s="843"/>
      <c r="J477" s="843"/>
      <c r="K477" s="843"/>
      <c r="L477" s="843">
        <f>AC477</f>
        <v>40</v>
      </c>
      <c r="M477" s="843"/>
      <c r="N477" s="843"/>
      <c r="O477" s="843"/>
      <c r="P477" s="843">
        <f>AD477</f>
        <v>60</v>
      </c>
      <c r="Q477" s="843"/>
      <c r="R477" s="843"/>
      <c r="S477" s="843"/>
      <c r="T477" s="843">
        <f>AE477</f>
        <v>80</v>
      </c>
      <c r="U477" s="843"/>
      <c r="V477" s="843"/>
      <c r="W477" s="843"/>
      <c r="X477" s="430"/>
      <c r="AC477" s="242">
        <v>40</v>
      </c>
      <c r="AD477" s="242">
        <v>60</v>
      </c>
      <c r="AE477" s="242">
        <v>80</v>
      </c>
      <c r="AH477" s="363"/>
    </row>
    <row r="478" spans="1:34" ht="13.5" customHeight="1">
      <c r="A478" s="1024"/>
      <c r="B478" s="1005"/>
      <c r="C478" s="1005"/>
      <c r="D478" s="1005"/>
      <c r="E478" s="1005"/>
      <c r="F478" s="1005"/>
      <c r="G478" s="1005"/>
      <c r="H478" s="1012" t="s">
        <v>359</v>
      </c>
      <c r="I478" s="1013"/>
      <c r="J478" s="1013"/>
      <c r="K478" s="1014"/>
      <c r="L478" s="1012" t="s">
        <v>360</v>
      </c>
      <c r="M478" s="1013"/>
      <c r="N478" s="1013"/>
      <c r="O478" s="1014"/>
      <c r="P478" s="1012" t="s">
        <v>361</v>
      </c>
      <c r="Q478" s="1013"/>
      <c r="R478" s="1013"/>
      <c r="S478" s="1014"/>
      <c r="T478" s="1012" t="s">
        <v>362</v>
      </c>
      <c r="U478" s="1013"/>
      <c r="V478" s="1013"/>
      <c r="W478" s="1014"/>
      <c r="X478" s="430"/>
      <c r="AC478" s="181" t="str">
        <f>IF($Z$472="нет","-",AC477)</f>
        <v>-</v>
      </c>
      <c r="AD478" s="181" t="str">
        <f>IF($Z$472="нет","-",AD477)</f>
        <v>-</v>
      </c>
      <c r="AE478" s="181" t="str">
        <f>IF($Z$472="нет","-",AE477)</f>
        <v>-</v>
      </c>
      <c r="AH478" s="363"/>
    </row>
    <row r="479" spans="1:34" ht="12.75" customHeight="1">
      <c r="A479" s="1024"/>
      <c r="B479" s="1005"/>
      <c r="C479" s="1005"/>
      <c r="D479" s="1005"/>
      <c r="E479" s="1005"/>
      <c r="F479" s="1005"/>
      <c r="G479" s="1005"/>
      <c r="H479" s="779" t="str">
        <f>IF(Y479=0,IF(OR(FIO="",Z472="нет"),"-",0),"")</f>
        <v>-</v>
      </c>
      <c r="I479" s="780"/>
      <c r="J479" s="780"/>
      <c r="K479" s="781"/>
      <c r="L479" s="1001"/>
      <c r="M479" s="1001"/>
      <c r="N479" s="1001"/>
      <c r="O479" s="1001"/>
      <c r="P479" s="1001"/>
      <c r="Q479" s="1001"/>
      <c r="R479" s="1001"/>
      <c r="S479" s="1001"/>
      <c r="T479" s="1001"/>
      <c r="U479" s="1001"/>
      <c r="V479" s="1001"/>
      <c r="W479" s="1001"/>
      <c r="X479" s="430"/>
      <c r="Y479" s="255">
        <f>MAX(L479:W480)</f>
        <v>0</v>
      </c>
      <c r="Z479" s="244">
        <v>80</v>
      </c>
      <c r="AA479" s="258">
        <v>40</v>
      </c>
      <c r="AH479" s="363"/>
    </row>
    <row r="480" spans="1:34" ht="12.75" customHeight="1">
      <c r="A480" s="1024"/>
      <c r="B480" s="1005"/>
      <c r="C480" s="1005"/>
      <c r="D480" s="1005"/>
      <c r="E480" s="1005"/>
      <c r="F480" s="1005"/>
      <c r="G480" s="1005"/>
      <c r="H480" s="782"/>
      <c r="I480" s="783"/>
      <c r="J480" s="783"/>
      <c r="K480" s="784"/>
      <c r="L480" s="785"/>
      <c r="M480" s="785"/>
      <c r="N480" s="785"/>
      <c r="O480" s="785"/>
      <c r="P480" s="785"/>
      <c r="Q480" s="785"/>
      <c r="R480" s="785"/>
      <c r="S480" s="785"/>
      <c r="T480" s="785"/>
      <c r="U480" s="785"/>
      <c r="V480" s="785"/>
      <c r="W480" s="785"/>
      <c r="X480" s="430"/>
      <c r="AH480" s="363"/>
    </row>
    <row r="481" spans="1:34" ht="13.5" customHeight="1">
      <c r="A481" s="1024" t="s">
        <v>365</v>
      </c>
      <c r="B481" s="1005" t="s">
        <v>366</v>
      </c>
      <c r="C481" s="1005"/>
      <c r="D481" s="1005"/>
      <c r="E481" s="1005"/>
      <c r="F481" s="1005"/>
      <c r="G481" s="1005"/>
      <c r="H481" s="843">
        <v>0</v>
      </c>
      <c r="I481" s="843"/>
      <c r="J481" s="843"/>
      <c r="K481" s="843"/>
      <c r="L481" s="843">
        <v>40</v>
      </c>
      <c r="M481" s="843"/>
      <c r="N481" s="843"/>
      <c r="O481" s="843"/>
      <c r="P481" s="843">
        <v>60</v>
      </c>
      <c r="Q481" s="843"/>
      <c r="R481" s="843"/>
      <c r="S481" s="843"/>
      <c r="T481" s="843">
        <v>80</v>
      </c>
      <c r="U481" s="843"/>
      <c r="V481" s="843"/>
      <c r="W481" s="843"/>
      <c r="X481" s="430"/>
      <c r="AH481" s="363"/>
    </row>
    <row r="482" spans="1:34" ht="13.5" customHeight="1">
      <c r="A482" s="1024"/>
      <c r="B482" s="1005"/>
      <c r="C482" s="1005"/>
      <c r="D482" s="1005"/>
      <c r="E482" s="1005"/>
      <c r="F482" s="1005"/>
      <c r="G482" s="1005"/>
      <c r="H482" s="1012" t="s">
        <v>359</v>
      </c>
      <c r="I482" s="1013"/>
      <c r="J482" s="1013"/>
      <c r="K482" s="1014"/>
      <c r="L482" s="1012" t="s">
        <v>360</v>
      </c>
      <c r="M482" s="1013"/>
      <c r="N482" s="1013"/>
      <c r="O482" s="1014"/>
      <c r="P482" s="1012" t="s">
        <v>361</v>
      </c>
      <c r="Q482" s="1013"/>
      <c r="R482" s="1013"/>
      <c r="S482" s="1014"/>
      <c r="T482" s="1012" t="s">
        <v>362</v>
      </c>
      <c r="U482" s="1013"/>
      <c r="V482" s="1013"/>
      <c r="W482" s="1014"/>
      <c r="X482" s="430"/>
      <c r="AH482" s="363"/>
    </row>
    <row r="483" spans="1:34" ht="12.75" customHeight="1">
      <c r="A483" s="1024"/>
      <c r="B483" s="1005"/>
      <c r="C483" s="1005"/>
      <c r="D483" s="1005"/>
      <c r="E483" s="1005"/>
      <c r="F483" s="1005"/>
      <c r="G483" s="1005"/>
      <c r="H483" s="779" t="str">
        <f>IF(Y483=0,IF(OR(FIO="",Z472="нет"),"-",0),"")</f>
        <v>-</v>
      </c>
      <c r="I483" s="780"/>
      <c r="J483" s="780"/>
      <c r="K483" s="781"/>
      <c r="L483" s="1001"/>
      <c r="M483" s="1001"/>
      <c r="N483" s="1001"/>
      <c r="O483" s="1001"/>
      <c r="P483" s="1001"/>
      <c r="Q483" s="1001"/>
      <c r="R483" s="1001"/>
      <c r="S483" s="1001"/>
      <c r="T483" s="1001"/>
      <c r="U483" s="1001"/>
      <c r="V483" s="1001"/>
      <c r="W483" s="1001"/>
      <c r="X483" s="430"/>
      <c r="Y483" s="255">
        <f>MAX(L483:W484)</f>
        <v>0</v>
      </c>
      <c r="Z483" s="244">
        <v>80</v>
      </c>
      <c r="AA483" s="258">
        <v>40</v>
      </c>
      <c r="AH483" s="363"/>
    </row>
    <row r="484" spans="1:34" ht="12.75" customHeight="1">
      <c r="A484" s="1024"/>
      <c r="B484" s="1005"/>
      <c r="C484" s="1005"/>
      <c r="D484" s="1005"/>
      <c r="E484" s="1005"/>
      <c r="F484" s="1005"/>
      <c r="G484" s="1005"/>
      <c r="H484" s="782"/>
      <c r="I484" s="783"/>
      <c r="J484" s="783"/>
      <c r="K484" s="784"/>
      <c r="L484" s="785"/>
      <c r="M484" s="785"/>
      <c r="N484" s="785"/>
      <c r="O484" s="785"/>
      <c r="P484" s="785"/>
      <c r="Q484" s="785"/>
      <c r="R484" s="785"/>
      <c r="S484" s="785"/>
      <c r="T484" s="785"/>
      <c r="U484" s="785"/>
      <c r="V484" s="785"/>
      <c r="W484" s="785"/>
      <c r="X484" s="430"/>
      <c r="AH484" s="363"/>
    </row>
    <row r="485" spans="24:34" ht="12.75">
      <c r="X485" s="430"/>
      <c r="AH485" s="363"/>
    </row>
    <row r="486" spans="24:34" ht="12.75">
      <c r="X486" s="430"/>
      <c r="AH486" s="363"/>
    </row>
    <row r="487" spans="2:34" ht="14.25" customHeight="1">
      <c r="B487" s="248" t="s">
        <v>276</v>
      </c>
      <c r="X487" s="430"/>
      <c r="Y487" s="158"/>
      <c r="Z487" s="158"/>
      <c r="AA487" s="294" t="s">
        <v>459</v>
      </c>
      <c r="AB487" s="256">
        <f>итого_1+итого_2+итого_3</f>
        <v>0</v>
      </c>
      <c r="AC487" s="350">
        <v>720</v>
      </c>
      <c r="AE487" s="350">
        <v>540</v>
      </c>
      <c r="AF487" s="351" t="s">
        <v>322</v>
      </c>
      <c r="AH487" s="363"/>
    </row>
    <row r="488" spans="2:34" ht="4.5" customHeight="1">
      <c r="B488" s="217"/>
      <c r="X488" s="430"/>
      <c r="AH488" s="363"/>
    </row>
    <row r="489" spans="2:34" ht="14.25" customHeight="1">
      <c r="B489" s="1057" t="s">
        <v>255</v>
      </c>
      <c r="C489" s="1058"/>
      <c r="D489" s="1058"/>
      <c r="E489" s="1058"/>
      <c r="F489" s="1058"/>
      <c r="G489" s="1059"/>
      <c r="H489" s="1057" t="s">
        <v>256</v>
      </c>
      <c r="I489" s="1058"/>
      <c r="J489" s="1058"/>
      <c r="K489" s="1058"/>
      <c r="L489" s="1058"/>
      <c r="M489" s="1058"/>
      <c r="N489" s="1058"/>
      <c r="O489" s="1058"/>
      <c r="P489" s="1058"/>
      <c r="Q489" s="1058"/>
      <c r="R489" s="1058"/>
      <c r="S489" s="1059"/>
      <c r="X489" s="430"/>
      <c r="AA489" s="349" t="s">
        <v>460</v>
      </c>
      <c r="AH489" s="363"/>
    </row>
    <row r="490" spans="1:34" ht="14.25" customHeight="1">
      <c r="A490" s="5"/>
      <c r="B490" s="1015" t="s">
        <v>257</v>
      </c>
      <c r="C490" s="1016"/>
      <c r="D490" s="1016"/>
      <c r="E490" s="1016"/>
      <c r="F490" s="1016"/>
      <c r="G490" s="1017"/>
      <c r="H490" s="931">
        <f>IF(X43="# 1",AC490,порог_П)</f>
        <v>260</v>
      </c>
      <c r="I490" s="932"/>
      <c r="J490" s="932"/>
      <c r="K490" s="932"/>
      <c r="L490" s="932"/>
      <c r="M490" s="932"/>
      <c r="N490" s="932"/>
      <c r="O490" s="932"/>
      <c r="P490" s="932"/>
      <c r="Q490" s="932"/>
      <c r="R490" s="932"/>
      <c r="S490" s="933"/>
      <c r="X490" s="430"/>
      <c r="AA490" s="299">
        <f>'общие сведения'!M19</f>
        <v>210</v>
      </c>
      <c r="AB490" s="299">
        <f>'общие сведения'!M20</f>
        <v>270</v>
      </c>
      <c r="AC490" s="5" t="str">
        <f>AA490&amp;" / "&amp;AB490&amp;" *"</f>
        <v>210 / 270 *</v>
      </c>
      <c r="AD490" s="299">
        <f>порог_П</f>
        <v>260</v>
      </c>
      <c r="AE490" s="603" t="s">
        <v>681</v>
      </c>
      <c r="AH490" s="363"/>
    </row>
    <row r="491" spans="1:34" ht="14.25" customHeight="1">
      <c r="A491" s="5"/>
      <c r="B491" s="1015" t="s">
        <v>258</v>
      </c>
      <c r="C491" s="1016"/>
      <c r="D491" s="1016"/>
      <c r="E491" s="1016"/>
      <c r="F491" s="1016"/>
      <c r="G491" s="1017"/>
      <c r="H491" s="931">
        <f>IF(X43="# 1",AC491,порог_В)</f>
        <v>500</v>
      </c>
      <c r="I491" s="932"/>
      <c r="J491" s="932"/>
      <c r="K491" s="932"/>
      <c r="L491" s="932"/>
      <c r="M491" s="932"/>
      <c r="N491" s="932"/>
      <c r="O491" s="932"/>
      <c r="P491" s="932"/>
      <c r="Q491" s="932"/>
      <c r="R491" s="932"/>
      <c r="S491" s="933"/>
      <c r="X491" s="430"/>
      <c r="Y491" s="322">
        <f>IF(G56="первая","первой",IF(G56="высшая","высшей",""))</f>
      </c>
      <c r="AA491" s="299">
        <f>'общие сведения'!N19</f>
        <v>450</v>
      </c>
      <c r="AB491" s="299">
        <f>'общие сведения'!N20</f>
        <v>510</v>
      </c>
      <c r="AC491" s="5" t="str">
        <f>AA491&amp;" / "&amp;AB491&amp;" *"</f>
        <v>450 / 510 *</v>
      </c>
      <c r="AD491" s="299">
        <f>порог_В</f>
        <v>500</v>
      </c>
      <c r="AE491" s="603" t="s">
        <v>682</v>
      </c>
      <c r="AH491" s="363"/>
    </row>
    <row r="492" spans="1:34" ht="12.75" customHeight="1">
      <c r="A492" s="316"/>
      <c r="B492" s="316"/>
      <c r="C492" s="316"/>
      <c r="D492" s="316"/>
      <c r="E492" s="316"/>
      <c r="F492" s="316"/>
      <c r="G492" s="316"/>
      <c r="H492" s="316"/>
      <c r="I492" s="296"/>
      <c r="J492" s="296"/>
      <c r="L492" s="318"/>
      <c r="M492" s="318"/>
      <c r="N492" s="317"/>
      <c r="P492" s="318"/>
      <c r="Q492" s="317"/>
      <c r="R492" s="317"/>
      <c r="S492" s="12"/>
      <c r="X492" s="430"/>
      <c r="AA492" s="299"/>
      <c r="AH492" s="363"/>
    </row>
    <row r="493" spans="1:34" ht="12.75" customHeight="1">
      <c r="A493" s="316"/>
      <c r="B493" s="248" t="s">
        <v>280</v>
      </c>
      <c r="C493" s="316"/>
      <c r="D493" s="316"/>
      <c r="E493" s="316"/>
      <c r="F493" s="316"/>
      <c r="G493" s="316"/>
      <c r="H493" s="316"/>
      <c r="I493" s="296"/>
      <c r="J493" s="296"/>
      <c r="K493" s="318"/>
      <c r="L493" s="318"/>
      <c r="M493" s="318"/>
      <c r="N493" s="317"/>
      <c r="O493" s="318"/>
      <c r="P493" s="1018">
        <f>IF(FIO="","",Всего)</f>
      </c>
      <c r="Q493" s="1018"/>
      <c r="R493" s="314"/>
      <c r="S493" s="248" t="s">
        <v>259</v>
      </c>
      <c r="X493" s="430"/>
      <c r="AH493" s="363"/>
    </row>
    <row r="494" spans="24:34" ht="12.75">
      <c r="X494" s="430"/>
      <c r="AH494" s="363"/>
    </row>
    <row r="495" spans="1:34" ht="13.5">
      <c r="A495" s="192" t="s">
        <v>192</v>
      </c>
      <c r="B495" s="319"/>
      <c r="C495" s="319"/>
      <c r="D495" s="319"/>
      <c r="E495" s="319"/>
      <c r="F495" s="320"/>
      <c r="G495" s="320"/>
      <c r="H495" s="320"/>
      <c r="I495" s="320"/>
      <c r="J495" s="320"/>
      <c r="K495" s="230"/>
      <c r="L495" s="230" t="str">
        <f>Y495&amp;Y497</f>
        <v>учителя-дефектолога_</v>
      </c>
      <c r="M495" s="205"/>
      <c r="N495" s="205"/>
      <c r="O495" s="320"/>
      <c r="P495" s="320"/>
      <c r="Q495" s="320"/>
      <c r="R495" s="320"/>
      <c r="S495" s="320"/>
      <c r="U495" s="321"/>
      <c r="V495" s="321"/>
      <c r="W495" s="389" t="s">
        <v>595</v>
      </c>
      <c r="X495" s="430"/>
      <c r="Y495" s="393" t="str">
        <f>IF(AND(AA35&lt;31,Y36=1),Y35,AE35)</f>
        <v>учителя-дефектолога</v>
      </c>
      <c r="AH495" s="363"/>
    </row>
    <row r="496" spans="1:34" ht="9" customHeight="1">
      <c r="A496" s="192"/>
      <c r="B496" s="319"/>
      <c r="C496" s="319"/>
      <c r="D496" s="319"/>
      <c r="E496" s="319"/>
      <c r="F496" s="1082" t="s">
        <v>531</v>
      </c>
      <c r="G496" s="1082"/>
      <c r="H496" s="1082"/>
      <c r="I496" s="1082"/>
      <c r="J496" s="1082"/>
      <c r="K496" s="1082"/>
      <c r="L496" s="1082"/>
      <c r="M496" s="1082"/>
      <c r="N496" s="1082"/>
      <c r="O496" s="1082"/>
      <c r="P496" s="1082"/>
      <c r="Q496" s="1082"/>
      <c r="R496" s="1082"/>
      <c r="S496" s="1082"/>
      <c r="U496" s="321"/>
      <c r="V496" s="321"/>
      <c r="W496" s="389"/>
      <c r="X496" s="363"/>
      <c r="Y496" s="393"/>
      <c r="AH496" s="363"/>
    </row>
    <row r="497" spans="1:34" ht="13.5">
      <c r="A497" s="192" t="s">
        <v>594</v>
      </c>
      <c r="B497" s="319"/>
      <c r="C497" s="319"/>
      <c r="D497" s="319"/>
      <c r="E497" s="319"/>
      <c r="F497" s="319"/>
      <c r="G497" s="139"/>
      <c r="H497" s="442">
        <f>IF(OR(Всего="",FIO="",G56=""),"",Y491)</f>
      </c>
      <c r="I497" s="443"/>
      <c r="J497" s="443"/>
      <c r="K497" s="139"/>
      <c r="L497" s="193" t="s">
        <v>193</v>
      </c>
      <c r="M497" s="319"/>
      <c r="N497" s="319"/>
      <c r="O497" s="319"/>
      <c r="P497" s="319"/>
      <c r="Q497" s="319"/>
      <c r="R497" s="319"/>
      <c r="S497" s="319"/>
      <c r="T497" s="319"/>
      <c r="U497" s="319"/>
      <c r="V497" s="319"/>
      <c r="W497" s="319"/>
      <c r="X497" s="430"/>
      <c r="Y497" s="393" t="str">
        <f>Z82</f>
        <v>_</v>
      </c>
      <c r="AH497" s="363"/>
    </row>
    <row r="498" spans="24:34" ht="12.75">
      <c r="X498" s="430"/>
      <c r="AH498" s="363"/>
    </row>
    <row r="499" spans="1:34" ht="13.5">
      <c r="A499" s="600" t="s">
        <v>164</v>
      </c>
      <c r="X499" s="430"/>
      <c r="AH499" s="363"/>
    </row>
    <row r="500" spans="1:34" ht="3" customHeight="1">
      <c r="A500" s="299"/>
      <c r="B500" s="252"/>
      <c r="C500" s="299"/>
      <c r="D500" s="252"/>
      <c r="E500" s="252"/>
      <c r="F500" s="252"/>
      <c r="G500" s="252"/>
      <c r="H500" s="252"/>
      <c r="I500" s="252"/>
      <c r="J500" s="252"/>
      <c r="K500" s="252"/>
      <c r="L500" s="252"/>
      <c r="M500" s="252"/>
      <c r="N500" s="252"/>
      <c r="O500" s="252"/>
      <c r="P500" s="252"/>
      <c r="Q500" s="252"/>
      <c r="R500" s="252"/>
      <c r="S500" s="252"/>
      <c r="T500" s="252"/>
      <c r="U500" s="252"/>
      <c r="V500" s="252"/>
      <c r="W500" s="252"/>
      <c r="X500" s="430"/>
      <c r="AH500" s="363"/>
    </row>
    <row r="501" spans="1:34" ht="15" customHeight="1">
      <c r="A501" s="1030">
        <f>D87</f>
      </c>
      <c r="B501" s="1030"/>
      <c r="C501" s="1030"/>
      <c r="D501" s="1030"/>
      <c r="E501" s="1030"/>
      <c r="F501" s="1030"/>
      <c r="G501" s="1030"/>
      <c r="H501" s="1030"/>
      <c r="I501" s="1030"/>
      <c r="J501" s="1030"/>
      <c r="K501" s="1030"/>
      <c r="L501" s="1030"/>
      <c r="M501" s="1030"/>
      <c r="N501" s="1030"/>
      <c r="O501" s="1030"/>
      <c r="P501" s="1030"/>
      <c r="Q501" s="1030"/>
      <c r="R501" s="1030"/>
      <c r="S501" s="1030"/>
      <c r="T501" s="1030"/>
      <c r="U501" s="1030"/>
      <c r="V501" s="1030"/>
      <c r="W501" s="1030"/>
      <c r="X501" s="430"/>
      <c r="Y501" s="1029">
        <f>IF(OR(Всего="",FIO=""),"",IF(G56="первая",IF(Всего&gt;=порог_П,"соответствует","не соответствует"),IF(Всего&gt;=порог_В,"соответствует","не соответствует")))</f>
      </c>
      <c r="Z501" s="1029"/>
      <c r="AA501" s="1029"/>
      <c r="AB501" s="1029"/>
      <c r="AC501" s="1029"/>
      <c r="AD501" s="1029"/>
      <c r="AE501" s="1029"/>
      <c r="AH501" s="363"/>
    </row>
    <row r="502" spans="1:34" ht="15" customHeight="1">
      <c r="A502" s="1030"/>
      <c r="B502" s="1030"/>
      <c r="C502" s="1030"/>
      <c r="D502" s="1030"/>
      <c r="E502" s="1030"/>
      <c r="F502" s="1030"/>
      <c r="G502" s="1030"/>
      <c r="H502" s="1030"/>
      <c r="I502" s="1030"/>
      <c r="J502" s="1030"/>
      <c r="K502" s="1030"/>
      <c r="L502" s="1030"/>
      <c r="M502" s="1030"/>
      <c r="N502" s="1030"/>
      <c r="O502" s="1030"/>
      <c r="P502" s="1030"/>
      <c r="Q502" s="1030"/>
      <c r="R502" s="1030"/>
      <c r="S502" s="1030"/>
      <c r="T502" s="1030"/>
      <c r="U502" s="1030"/>
      <c r="V502" s="1030"/>
      <c r="W502" s="1030"/>
      <c r="X502" s="430"/>
      <c r="Y502" s="1029"/>
      <c r="Z502" s="1029"/>
      <c r="AA502" s="1029"/>
      <c r="AB502" s="1029"/>
      <c r="AC502" s="1029"/>
      <c r="AD502" s="1029"/>
      <c r="AE502" s="1029"/>
      <c r="AF502" s="286"/>
      <c r="AG502" s="286"/>
      <c r="AH502" s="363"/>
    </row>
    <row r="503" spans="1:34" ht="15" customHeight="1">
      <c r="A503" s="1030"/>
      <c r="B503" s="1030"/>
      <c r="C503" s="1030"/>
      <c r="D503" s="1030"/>
      <c r="E503" s="1030"/>
      <c r="F503" s="1030"/>
      <c r="G503" s="1030"/>
      <c r="H503" s="1030"/>
      <c r="I503" s="1030"/>
      <c r="J503" s="1030"/>
      <c r="K503" s="1030"/>
      <c r="L503" s="1030"/>
      <c r="M503" s="1030"/>
      <c r="N503" s="1030"/>
      <c r="O503" s="1030"/>
      <c r="P503" s="1030"/>
      <c r="Q503" s="1030"/>
      <c r="R503" s="1030"/>
      <c r="S503" s="1030"/>
      <c r="T503" s="1030"/>
      <c r="U503" s="1030"/>
      <c r="V503" s="1030"/>
      <c r="W503" s="1030"/>
      <c r="X503" s="430"/>
      <c r="Y503" s="1029"/>
      <c r="Z503" s="1029"/>
      <c r="AA503" s="1029"/>
      <c r="AB503" s="1029"/>
      <c r="AC503" s="1029"/>
      <c r="AD503" s="1029"/>
      <c r="AE503" s="1029"/>
      <c r="AF503" s="286"/>
      <c r="AG503" s="286"/>
      <c r="AH503" s="363"/>
    </row>
    <row r="504" spans="1:34" ht="12.75" customHeight="1">
      <c r="A504" s="1030"/>
      <c r="B504" s="1030"/>
      <c r="C504" s="1030"/>
      <c r="D504" s="1030"/>
      <c r="E504" s="1030"/>
      <c r="F504" s="1030"/>
      <c r="G504" s="1030"/>
      <c r="H504" s="1030"/>
      <c r="I504" s="1030"/>
      <c r="J504" s="1030"/>
      <c r="K504" s="1030"/>
      <c r="L504" s="1030"/>
      <c r="M504" s="1030"/>
      <c r="N504" s="1030"/>
      <c r="O504" s="1030"/>
      <c r="P504" s="1030"/>
      <c r="Q504" s="1030"/>
      <c r="R504" s="1030"/>
      <c r="S504" s="1030"/>
      <c r="T504" s="1030"/>
      <c r="U504" s="1030"/>
      <c r="V504" s="1030"/>
      <c r="W504" s="1030"/>
      <c r="X504" s="430"/>
      <c r="Y504" s="1029"/>
      <c r="Z504" s="1029"/>
      <c r="AA504" s="1029"/>
      <c r="AB504" s="1029"/>
      <c r="AC504" s="1029"/>
      <c r="AD504" s="1029"/>
      <c r="AE504" s="1029"/>
      <c r="AF504" s="286"/>
      <c r="AG504" s="286"/>
      <c r="AH504" s="363"/>
    </row>
    <row r="505" spans="1:123" ht="15">
      <c r="A505" s="252"/>
      <c r="B505" s="252"/>
      <c r="C505" s="252"/>
      <c r="D505" s="252"/>
      <c r="E505" s="252"/>
      <c r="F505" s="252"/>
      <c r="G505" s="252"/>
      <c r="H505" s="252"/>
      <c r="I505" s="252"/>
      <c r="J505" s="252"/>
      <c r="K505" s="252"/>
      <c r="L505" s="252"/>
      <c r="M505" s="252"/>
      <c r="N505" s="252"/>
      <c r="O505" s="252"/>
      <c r="P505" s="252"/>
      <c r="Q505" s="252"/>
      <c r="R505" s="252"/>
      <c r="S505" s="252"/>
      <c r="T505" s="252"/>
      <c r="U505" s="252"/>
      <c r="V505" s="252"/>
      <c r="W505" s="252"/>
      <c r="X505" s="430"/>
      <c r="Y505" s="286"/>
      <c r="Z505" s="286"/>
      <c r="AA505" s="286"/>
      <c r="AB505" s="286"/>
      <c r="AC505" s="286"/>
      <c r="AD505" s="286"/>
      <c r="AE505" s="286"/>
      <c r="AF505" s="286"/>
      <c r="AG505" s="286"/>
      <c r="AH505" s="363"/>
      <c r="AI505" s="286"/>
      <c r="AJ505" s="286"/>
      <c r="AK505" s="286"/>
      <c r="AL505" s="286"/>
      <c r="AM505" s="286"/>
      <c r="AQ505" s="286"/>
      <c r="AR505" s="286"/>
      <c r="AS505" s="286"/>
      <c r="AT505" s="286"/>
      <c r="AU505" s="286"/>
      <c r="AV505" s="286"/>
      <c r="BD505" s="286"/>
      <c r="BE505" s="286"/>
      <c r="BF505" s="286"/>
      <c r="BG505" s="286"/>
      <c r="BH505" s="286"/>
      <c r="BI505" s="286"/>
      <c r="BJ505" s="286"/>
      <c r="BK505" s="286"/>
      <c r="BS505" s="286"/>
      <c r="BT505" s="286"/>
      <c r="BU505" s="286"/>
      <c r="BV505" s="286"/>
      <c r="BW505" s="286"/>
      <c r="BX505" s="286"/>
      <c r="BY505" s="286"/>
      <c r="BZ505" s="286"/>
      <c r="CH505" s="286"/>
      <c r="CI505" s="286"/>
      <c r="CJ505" s="286"/>
      <c r="CK505" s="286"/>
      <c r="CL505" s="286"/>
      <c r="CM505" s="286"/>
      <c r="CN505" s="286"/>
      <c r="CO505" s="286"/>
      <c r="CW505" s="286"/>
      <c r="CX505" s="286"/>
      <c r="CY505" s="286"/>
      <c r="CZ505" s="286"/>
      <c r="DA505" s="286"/>
      <c r="DB505" s="286"/>
      <c r="DC505" s="286"/>
      <c r="DD505" s="286"/>
      <c r="DL505" s="286"/>
      <c r="DM505" s="286"/>
      <c r="DN505" s="286"/>
      <c r="DO505" s="286"/>
      <c r="DP505" s="286"/>
      <c r="DQ505" s="286"/>
      <c r="DR505" s="286"/>
      <c r="DS505" s="286"/>
    </row>
    <row r="506" spans="1:123" ht="6" customHeight="1" hidden="1">
      <c r="A506" s="373"/>
      <c r="B506" s="373"/>
      <c r="C506" s="373"/>
      <c r="D506" s="373"/>
      <c r="E506" s="252"/>
      <c r="F506" s="252"/>
      <c r="G506" s="252"/>
      <c r="H506" s="252"/>
      <c r="I506" s="252"/>
      <c r="J506" s="252"/>
      <c r="K506" s="252"/>
      <c r="L506" s="252"/>
      <c r="M506" s="252"/>
      <c r="N506" s="252"/>
      <c r="O506" s="252"/>
      <c r="P506" s="252"/>
      <c r="Q506" s="252"/>
      <c r="R506" s="252"/>
      <c r="S506" s="252"/>
      <c r="T506" s="252"/>
      <c r="U506" s="252"/>
      <c r="V506" s="252"/>
      <c r="W506" s="252"/>
      <c r="X506" s="430"/>
      <c r="Y506" s="286"/>
      <c r="Z506" s="286"/>
      <c r="AA506" s="286"/>
      <c r="AB506" s="286"/>
      <c r="AC506" s="286"/>
      <c r="AD506" s="286"/>
      <c r="AE506" s="286"/>
      <c r="AF506" s="286"/>
      <c r="AG506" s="286"/>
      <c r="AH506" s="363"/>
      <c r="AI506" s="286"/>
      <c r="AJ506" s="286"/>
      <c r="AK506" s="286"/>
      <c r="AL506" s="286"/>
      <c r="AM506" s="286"/>
      <c r="AQ506" s="286"/>
      <c r="AR506" s="286"/>
      <c r="AS506" s="286"/>
      <c r="AT506" s="286"/>
      <c r="AU506" s="286"/>
      <c r="AV506" s="286"/>
      <c r="BD506" s="286"/>
      <c r="BE506" s="286"/>
      <c r="BF506" s="286"/>
      <c r="BG506" s="286"/>
      <c r="BH506" s="286"/>
      <c r="BI506" s="286"/>
      <c r="BJ506" s="286"/>
      <c r="BK506" s="286"/>
      <c r="BS506" s="286"/>
      <c r="BT506" s="286"/>
      <c r="BU506" s="286"/>
      <c r="BV506" s="286"/>
      <c r="BW506" s="286"/>
      <c r="BX506" s="286"/>
      <c r="BY506" s="286"/>
      <c r="BZ506" s="286"/>
      <c r="CH506" s="286"/>
      <c r="CI506" s="286"/>
      <c r="CJ506" s="286"/>
      <c r="CK506" s="286"/>
      <c r="CL506" s="286"/>
      <c r="CM506" s="286"/>
      <c r="CN506" s="286"/>
      <c r="CO506" s="286"/>
      <c r="CW506" s="286"/>
      <c r="CX506" s="286"/>
      <c r="CY506" s="286"/>
      <c r="CZ506" s="286"/>
      <c r="DA506" s="286"/>
      <c r="DB506" s="286"/>
      <c r="DC506" s="286"/>
      <c r="DD506" s="286"/>
      <c r="DL506" s="286"/>
      <c r="DM506" s="286"/>
      <c r="DN506" s="286"/>
      <c r="DO506" s="286"/>
      <c r="DP506" s="286"/>
      <c r="DQ506" s="286"/>
      <c r="DR506" s="286"/>
      <c r="DS506" s="286"/>
    </row>
    <row r="507" spans="1:123" ht="15" customHeight="1" hidden="1">
      <c r="A507" s="372" t="s">
        <v>209</v>
      </c>
      <c r="B507" s="1004"/>
      <c r="C507" s="1004"/>
      <c r="D507" s="1004"/>
      <c r="E507" s="1004"/>
      <c r="F507" s="1004"/>
      <c r="G507" s="1004"/>
      <c r="H507" s="1004"/>
      <c r="I507" s="1004"/>
      <c r="J507" s="1004"/>
      <c r="K507" s="1004"/>
      <c r="L507" s="1004"/>
      <c r="M507" s="1004"/>
      <c r="N507" s="1004"/>
      <c r="O507" s="1004"/>
      <c r="P507" s="1004"/>
      <c r="Q507" s="1004"/>
      <c r="R507" s="1004"/>
      <c r="S507" s="1004"/>
      <c r="T507" s="1004"/>
      <c r="U507" s="1004"/>
      <c r="V507" s="1004"/>
      <c r="W507" s="1004"/>
      <c r="X507" s="430"/>
      <c r="Y507" s="286"/>
      <c r="Z507" s="286"/>
      <c r="AA507" s="286"/>
      <c r="AB507" s="286"/>
      <c r="AC507" s="286"/>
      <c r="AD507" s="286"/>
      <c r="AE507" s="286"/>
      <c r="AF507" s="286"/>
      <c r="AG507" s="286"/>
      <c r="AH507" s="363"/>
      <c r="AI507" s="286"/>
      <c r="AJ507" s="286"/>
      <c r="AK507" s="286"/>
      <c r="AL507" s="286"/>
      <c r="AM507" s="286"/>
      <c r="AQ507" s="286"/>
      <c r="AR507" s="286"/>
      <c r="AS507" s="286"/>
      <c r="AT507" s="286"/>
      <c r="AU507" s="286"/>
      <c r="AV507" s="286"/>
      <c r="BD507" s="286"/>
      <c r="BE507" s="286"/>
      <c r="BF507" s="286"/>
      <c r="BG507" s="286"/>
      <c r="BH507" s="286"/>
      <c r="BI507" s="286"/>
      <c r="BJ507" s="286"/>
      <c r="BK507" s="286"/>
      <c r="BS507" s="286"/>
      <c r="BT507" s="286"/>
      <c r="BU507" s="286"/>
      <c r="BV507" s="286"/>
      <c r="BW507" s="286"/>
      <c r="BX507" s="286"/>
      <c r="BY507" s="286"/>
      <c r="BZ507" s="286"/>
      <c r="CH507" s="286"/>
      <c r="CI507" s="286"/>
      <c r="CJ507" s="286"/>
      <c r="CK507" s="286"/>
      <c r="CL507" s="286"/>
      <c r="CM507" s="286"/>
      <c r="CN507" s="286"/>
      <c r="CO507" s="286"/>
      <c r="CW507" s="286"/>
      <c r="CX507" s="286"/>
      <c r="CY507" s="286"/>
      <c r="CZ507" s="286"/>
      <c r="DA507" s="286"/>
      <c r="DB507" s="286"/>
      <c r="DC507" s="286"/>
      <c r="DD507" s="286"/>
      <c r="DL507" s="286"/>
      <c r="DM507" s="286"/>
      <c r="DN507" s="286"/>
      <c r="DO507" s="286"/>
      <c r="DP507" s="286"/>
      <c r="DQ507" s="286"/>
      <c r="DR507" s="286"/>
      <c r="DS507" s="286"/>
    </row>
    <row r="508" spans="1:123" ht="32.25" customHeight="1" hidden="1">
      <c r="A508" s="5"/>
      <c r="B508" s="1004"/>
      <c r="C508" s="1004"/>
      <c r="D508" s="1004"/>
      <c r="E508" s="1004"/>
      <c r="F508" s="1004"/>
      <c r="G508" s="1004"/>
      <c r="H508" s="1004"/>
      <c r="I508" s="1004"/>
      <c r="J508" s="1004"/>
      <c r="K508" s="1004"/>
      <c r="L508" s="1004"/>
      <c r="M508" s="1004"/>
      <c r="N508" s="1004"/>
      <c r="O508" s="1004"/>
      <c r="P508" s="1004"/>
      <c r="Q508" s="1004"/>
      <c r="R508" s="1004"/>
      <c r="S508" s="1004"/>
      <c r="T508" s="1004"/>
      <c r="U508" s="1004"/>
      <c r="V508" s="1004"/>
      <c r="W508" s="1004"/>
      <c r="X508" s="430"/>
      <c r="Y508" s="286"/>
      <c r="Z508" s="286"/>
      <c r="AA508" s="286"/>
      <c r="AB508" s="286"/>
      <c r="AC508" s="286"/>
      <c r="AD508" s="286"/>
      <c r="AE508" s="286"/>
      <c r="AF508" s="286"/>
      <c r="AG508" s="286"/>
      <c r="AH508" s="363"/>
      <c r="AI508" s="286"/>
      <c r="AJ508" s="286"/>
      <c r="AK508" s="286"/>
      <c r="AL508" s="286"/>
      <c r="AM508" s="286"/>
      <c r="AQ508" s="286"/>
      <c r="AR508" s="286"/>
      <c r="AS508" s="286"/>
      <c r="AT508" s="286"/>
      <c r="AU508" s="286"/>
      <c r="AV508" s="286"/>
      <c r="BD508" s="286"/>
      <c r="BE508" s="286"/>
      <c r="BF508" s="286"/>
      <c r="BG508" s="286"/>
      <c r="BH508" s="286"/>
      <c r="BI508" s="286"/>
      <c r="BJ508" s="286"/>
      <c r="BK508" s="286"/>
      <c r="BS508" s="286"/>
      <c r="BT508" s="286"/>
      <c r="BU508" s="286"/>
      <c r="BV508" s="286"/>
      <c r="BW508" s="286"/>
      <c r="BX508" s="286"/>
      <c r="BY508" s="286"/>
      <c r="BZ508" s="286"/>
      <c r="CH508" s="286"/>
      <c r="CI508" s="286"/>
      <c r="CJ508" s="286"/>
      <c r="CK508" s="286"/>
      <c r="CL508" s="286"/>
      <c r="CM508" s="286"/>
      <c r="CN508" s="286"/>
      <c r="CO508" s="286"/>
      <c r="CW508" s="286"/>
      <c r="CX508" s="286"/>
      <c r="CY508" s="286"/>
      <c r="CZ508" s="286"/>
      <c r="DA508" s="286"/>
      <c r="DB508" s="286"/>
      <c r="DC508" s="286"/>
      <c r="DD508" s="286"/>
      <c r="DL508" s="286"/>
      <c r="DM508" s="286"/>
      <c r="DN508" s="286"/>
      <c r="DO508" s="286"/>
      <c r="DP508" s="286"/>
      <c r="DQ508" s="286"/>
      <c r="DR508" s="286"/>
      <c r="DS508" s="286"/>
    </row>
    <row r="509" spans="1:123" ht="3.75" customHeight="1">
      <c r="A509" s="430"/>
      <c r="B509" s="430"/>
      <c r="C509" s="430"/>
      <c r="D509" s="430"/>
      <c r="E509" s="430"/>
      <c r="F509" s="430"/>
      <c r="G509" s="430"/>
      <c r="H509" s="430"/>
      <c r="I509" s="430"/>
      <c r="J509" s="430"/>
      <c r="K509" s="430"/>
      <c r="L509" s="430"/>
      <c r="M509" s="430"/>
      <c r="N509" s="430"/>
      <c r="O509" s="430"/>
      <c r="P509" s="430"/>
      <c r="Q509" s="430"/>
      <c r="R509" s="430"/>
      <c r="S509" s="430"/>
      <c r="T509" s="430"/>
      <c r="U509" s="430"/>
      <c r="V509" s="430"/>
      <c r="W509" s="430"/>
      <c r="X509" s="430"/>
      <c r="Y509" s="286"/>
      <c r="Z509" s="286"/>
      <c r="AA509" s="286"/>
      <c r="AB509" s="286"/>
      <c r="AC509" s="286"/>
      <c r="AD509" s="286"/>
      <c r="AE509" s="286"/>
      <c r="AF509" s="286"/>
      <c r="AG509" s="286"/>
      <c r="AH509" s="363"/>
      <c r="AQ509" s="286"/>
      <c r="AR509" s="286"/>
      <c r="AS509" s="286"/>
      <c r="AT509" s="286"/>
      <c r="AU509" s="286"/>
      <c r="AV509" s="286"/>
      <c r="BD509" s="286"/>
      <c r="BE509" s="286"/>
      <c r="BF509" s="286"/>
      <c r="BG509" s="286"/>
      <c r="BH509" s="286"/>
      <c r="BI509" s="286"/>
      <c r="BJ509" s="286"/>
      <c r="BK509" s="286"/>
      <c r="BS509" s="286"/>
      <c r="BT509" s="286"/>
      <c r="BU509" s="286"/>
      <c r="BV509" s="286"/>
      <c r="BW509" s="286"/>
      <c r="BX509" s="286"/>
      <c r="BY509" s="286"/>
      <c r="BZ509" s="286"/>
      <c r="CH509" s="286"/>
      <c r="CI509" s="286"/>
      <c r="CJ509" s="286"/>
      <c r="CK509" s="286"/>
      <c r="CL509" s="286"/>
      <c r="CM509" s="286"/>
      <c r="CN509" s="286"/>
      <c r="CO509" s="286"/>
      <c r="CW509" s="286"/>
      <c r="CX509" s="286"/>
      <c r="CY509" s="286"/>
      <c r="CZ509" s="286"/>
      <c r="DA509" s="286"/>
      <c r="DB509" s="286"/>
      <c r="DC509" s="286"/>
      <c r="DD509" s="286"/>
      <c r="DL509" s="286"/>
      <c r="DM509" s="286"/>
      <c r="DN509" s="286"/>
      <c r="DO509" s="286"/>
      <c r="DP509" s="286"/>
      <c r="DQ509" s="286"/>
      <c r="DR509" s="286"/>
      <c r="DS509" s="286"/>
    </row>
    <row r="510" spans="1:34" ht="17.25">
      <c r="A510" s="499">
        <f>SUM(A511:A523)</f>
        <v>2</v>
      </c>
      <c r="B510" s="1002" t="str">
        <f>IF(A510=12,"Экспертное заключение ГОТОВО к печати","ЭЗ не готово к печати")</f>
        <v>ЭЗ не готово к печати</v>
      </c>
      <c r="C510" s="1002"/>
      <c r="D510" s="1002"/>
      <c r="E510" s="1002"/>
      <c r="F510" s="1002"/>
      <c r="G510" s="1002"/>
      <c r="H510" s="1002"/>
      <c r="I510" s="1002"/>
      <c r="J510" s="1002"/>
      <c r="K510" s="1002"/>
      <c r="L510" s="1002"/>
      <c r="M510" s="1002"/>
      <c r="N510" s="1002"/>
      <c r="O510" s="1002"/>
      <c r="P510" s="1002"/>
      <c r="Q510" s="1002"/>
      <c r="R510" s="1002"/>
      <c r="S510" s="1002"/>
      <c r="T510" s="1002"/>
      <c r="U510" s="1002"/>
      <c r="V510" s="1002"/>
      <c r="W510" s="500"/>
      <c r="X510" s="430"/>
      <c r="Y510" s="286"/>
      <c r="Z510" s="286"/>
      <c r="AA510" s="286"/>
      <c r="AB510" s="286"/>
      <c r="AC510" s="286"/>
      <c r="AD510" s="286"/>
      <c r="AE510" s="286"/>
      <c r="AF510" s="286"/>
      <c r="AG510" s="286"/>
      <c r="AH510" s="363"/>
    </row>
    <row r="511" spans="1:34" ht="13.5">
      <c r="A511" s="431">
        <f>IF(M511=" + ",1,0)</f>
        <v>0</v>
      </c>
      <c r="B511" s="432" t="s">
        <v>9</v>
      </c>
      <c r="C511" s="432"/>
      <c r="D511" s="432"/>
      <c r="E511" s="432"/>
      <c r="F511" s="432"/>
      <c r="G511" s="432"/>
      <c r="H511" s="432"/>
      <c r="I511" s="432"/>
      <c r="J511" s="432"/>
      <c r="K511" s="432"/>
      <c r="L511" s="432"/>
      <c r="M511" s="433" t="str">
        <f>IF(FIO&lt;&gt;""," + ","не заполнено")</f>
        <v>не заполнено</v>
      </c>
      <c r="N511" s="432"/>
      <c r="O511" s="432"/>
      <c r="P511" s="432"/>
      <c r="Q511" s="432"/>
      <c r="R511" s="432"/>
      <c r="S511" s="432"/>
      <c r="T511" s="432"/>
      <c r="U511" s="432"/>
      <c r="V511" s="432"/>
      <c r="W511" s="432"/>
      <c r="X511" s="430"/>
      <c r="Y511" s="286"/>
      <c r="Z511" s="286"/>
      <c r="AA511" s="286"/>
      <c r="AB511" s="286"/>
      <c r="AC511" s="286"/>
      <c r="AD511" s="286"/>
      <c r="AE511" s="286"/>
      <c r="AF511" s="286"/>
      <c r="AG511" s="286"/>
      <c r="AH511" s="363"/>
    </row>
    <row r="512" spans="1:34" ht="13.5">
      <c r="A512" s="431">
        <f aca="true" t="shared" si="1" ref="A512:A523">IF(M512=" + ",1,0)</f>
        <v>0</v>
      </c>
      <c r="B512" s="434" t="s">
        <v>11</v>
      </c>
      <c r="C512" s="434"/>
      <c r="D512" s="434"/>
      <c r="E512" s="434"/>
      <c r="F512" s="434"/>
      <c r="G512" s="434"/>
      <c r="H512" s="434"/>
      <c r="I512" s="434"/>
      <c r="J512" s="434"/>
      <c r="K512" s="434"/>
      <c r="L512" s="434"/>
      <c r="M512" s="435" t="str">
        <f>IF(C48&lt;&gt;""," + ","не заполнено")</f>
        <v>не заполнено</v>
      </c>
      <c r="N512" s="434"/>
      <c r="O512" s="434"/>
      <c r="P512" s="434"/>
      <c r="Q512" s="434"/>
      <c r="R512" s="434"/>
      <c r="S512" s="434"/>
      <c r="T512" s="434"/>
      <c r="U512" s="434"/>
      <c r="V512" s="434"/>
      <c r="W512" s="434"/>
      <c r="X512" s="430"/>
      <c r="Y512" s="286"/>
      <c r="Z512" s="286"/>
      <c r="AA512" s="286"/>
      <c r="AB512" s="286"/>
      <c r="AC512" s="286"/>
      <c r="AD512" s="286"/>
      <c r="AE512" s="286"/>
      <c r="AF512" s="286"/>
      <c r="AG512" s="286"/>
      <c r="AH512" s="363"/>
    </row>
    <row r="513" spans="1:34" ht="13.5">
      <c r="A513" s="431">
        <f t="shared" si="1"/>
        <v>0</v>
      </c>
      <c r="B513" s="434" t="s">
        <v>10</v>
      </c>
      <c r="C513" s="434"/>
      <c r="D513" s="434"/>
      <c r="E513" s="434"/>
      <c r="F513" s="434"/>
      <c r="G513" s="434"/>
      <c r="H513" s="434"/>
      <c r="I513" s="434"/>
      <c r="J513" s="434"/>
      <c r="K513" s="434"/>
      <c r="L513" s="434"/>
      <c r="M513" s="435" t="str">
        <f>IF(E51&lt;&gt;""," + ","не заполнено")</f>
        <v>не заполнено</v>
      </c>
      <c r="N513" s="434"/>
      <c r="O513" s="434"/>
      <c r="P513" s="434"/>
      <c r="Q513" s="434"/>
      <c r="R513" s="434"/>
      <c r="S513" s="434"/>
      <c r="T513" s="434"/>
      <c r="U513" s="434"/>
      <c r="V513" s="434"/>
      <c r="W513" s="434"/>
      <c r="X513" s="430"/>
      <c r="Y513" s="286"/>
      <c r="Z513" s="286"/>
      <c r="AA513" s="286"/>
      <c r="AB513" s="286"/>
      <c r="AC513" s="286"/>
      <c r="AD513" s="286"/>
      <c r="AE513" s="286"/>
      <c r="AF513" s="286"/>
      <c r="AG513" s="286"/>
      <c r="AH513" s="363"/>
    </row>
    <row r="514" spans="1:34" ht="13.5">
      <c r="A514" s="431">
        <f t="shared" si="1"/>
        <v>0</v>
      </c>
      <c r="B514" s="434" t="s">
        <v>12</v>
      </c>
      <c r="C514" s="434"/>
      <c r="D514" s="434"/>
      <c r="E514" s="434"/>
      <c r="F514" s="434"/>
      <c r="G514" s="434"/>
      <c r="H514" s="434"/>
      <c r="I514" s="434"/>
      <c r="J514" s="434"/>
      <c r="K514" s="434"/>
      <c r="L514" s="434"/>
      <c r="M514" s="435" t="str">
        <f>IF(D52&lt;&gt;""," + ","не заполнено")</f>
        <v>не заполнено</v>
      </c>
      <c r="N514" s="434"/>
      <c r="O514" s="434"/>
      <c r="P514" s="434"/>
      <c r="Q514" s="434"/>
      <c r="R514" s="434"/>
      <c r="S514" s="434"/>
      <c r="T514" s="434"/>
      <c r="U514" s="434"/>
      <c r="V514" s="434"/>
      <c r="W514" s="434"/>
      <c r="X514" s="430"/>
      <c r="Y514" s="286"/>
      <c r="Z514" s="286"/>
      <c r="AA514" s="286"/>
      <c r="AB514" s="286"/>
      <c r="AC514" s="286"/>
      <c r="AD514" s="286"/>
      <c r="AE514" s="286"/>
      <c r="AF514" s="286"/>
      <c r="AG514" s="286"/>
      <c r="AH514" s="363"/>
    </row>
    <row r="515" spans="1:34" ht="13.5">
      <c r="A515" s="431">
        <f t="shared" si="1"/>
        <v>1</v>
      </c>
      <c r="B515" s="434" t="s">
        <v>14</v>
      </c>
      <c r="C515" s="434"/>
      <c r="D515" s="434"/>
      <c r="E515" s="434"/>
      <c r="F515" s="434"/>
      <c r="G515" s="434"/>
      <c r="H515" s="434"/>
      <c r="I515" s="434"/>
      <c r="J515" s="434"/>
      <c r="K515" s="434"/>
      <c r="L515" s="434"/>
      <c r="M515" s="435" t="str">
        <f>IF(E54&gt;0," + ","не заполнено")</f>
        <v> + </v>
      </c>
      <c r="N515" s="434"/>
      <c r="O515" s="434"/>
      <c r="P515" s="434"/>
      <c r="Q515" s="434"/>
      <c r="R515" s="434"/>
      <c r="S515" s="434"/>
      <c r="T515" s="434"/>
      <c r="U515" s="434"/>
      <c r="V515" s="434"/>
      <c r="W515" s="434"/>
      <c r="X515" s="430"/>
      <c r="Y515" s="286"/>
      <c r="Z515" s="286"/>
      <c r="AA515" s="286"/>
      <c r="AB515" s="286"/>
      <c r="AC515" s="286"/>
      <c r="AD515" s="286"/>
      <c r="AE515" s="286"/>
      <c r="AF515" s="286"/>
      <c r="AG515" s="286"/>
      <c r="AH515" s="363"/>
    </row>
    <row r="516" spans="1:34" ht="13.5">
      <c r="A516" s="431">
        <f t="shared" si="1"/>
        <v>0</v>
      </c>
      <c r="B516" s="434" t="s">
        <v>15</v>
      </c>
      <c r="C516" s="434"/>
      <c r="D516" s="434"/>
      <c r="E516" s="434"/>
      <c r="F516" s="434"/>
      <c r="G516" s="434"/>
      <c r="H516" s="434"/>
      <c r="I516" s="434"/>
      <c r="J516" s="434"/>
      <c r="K516" s="434"/>
      <c r="L516" s="434"/>
      <c r="M516" s="435" t="str">
        <f>IF(G55&lt;&gt;""," + ","не заполнено")</f>
        <v>не заполнено</v>
      </c>
      <c r="N516" s="434"/>
      <c r="O516" s="434"/>
      <c r="P516" s="434"/>
      <c r="Q516" s="434"/>
      <c r="R516" s="434"/>
      <c r="S516" s="434"/>
      <c r="T516" s="434"/>
      <c r="U516" s="434"/>
      <c r="V516" s="434"/>
      <c r="W516" s="434"/>
      <c r="X516" s="430"/>
      <c r="Y516" s="286"/>
      <c r="Z516" s="286"/>
      <c r="AA516" s="286"/>
      <c r="AB516" s="286"/>
      <c r="AC516" s="286"/>
      <c r="AD516" s="286"/>
      <c r="AE516" s="286"/>
      <c r="AF516" s="286"/>
      <c r="AG516" s="286"/>
      <c r="AH516" s="363"/>
    </row>
    <row r="517" spans="1:34" ht="13.5">
      <c r="A517" s="431">
        <f t="shared" si="1"/>
        <v>0</v>
      </c>
      <c r="B517" s="434" t="s">
        <v>16</v>
      </c>
      <c r="C517" s="434"/>
      <c r="D517" s="434"/>
      <c r="E517" s="434"/>
      <c r="F517" s="434"/>
      <c r="G517" s="434"/>
      <c r="H517" s="434"/>
      <c r="I517" s="434"/>
      <c r="J517" s="434"/>
      <c r="K517" s="434"/>
      <c r="L517" s="434"/>
      <c r="M517" s="435" t="str">
        <f>IF(P55&lt;&gt;""," + ",IF(G55="нет"," + ","не заполнено"))</f>
        <v>не заполнено</v>
      </c>
      <c r="N517" s="434"/>
      <c r="O517" s="434"/>
      <c r="P517" s="434"/>
      <c r="Q517" s="434"/>
      <c r="R517" s="434"/>
      <c r="S517" s="434"/>
      <c r="T517" s="434"/>
      <c r="U517" s="434"/>
      <c r="V517" s="434"/>
      <c r="W517" s="434"/>
      <c r="X517" s="430"/>
      <c r="Y517" s="286"/>
      <c r="Z517" s="286"/>
      <c r="AA517" s="286"/>
      <c r="AB517" s="286"/>
      <c r="AC517" s="286"/>
      <c r="AD517" s="286"/>
      <c r="AE517" s="286"/>
      <c r="AF517" s="286"/>
      <c r="AG517" s="286"/>
      <c r="AH517" s="363"/>
    </row>
    <row r="518" spans="1:34" ht="13.5">
      <c r="A518" s="431">
        <f t="shared" si="1"/>
        <v>0</v>
      </c>
      <c r="B518" s="434" t="s">
        <v>18</v>
      </c>
      <c r="C518" s="434"/>
      <c r="D518" s="434"/>
      <c r="E518" s="434"/>
      <c r="F518" s="434"/>
      <c r="G518" s="434"/>
      <c r="H518" s="434"/>
      <c r="I518" s="434"/>
      <c r="J518" s="434"/>
      <c r="K518" s="434"/>
      <c r="L518" s="434"/>
      <c r="M518" s="435" t="str">
        <f>IF(z_kateg&lt;&gt;""," + "," - ")</f>
        <v> - </v>
      </c>
      <c r="N518" s="638" t="str">
        <f>IF(z_kateg&lt;&gt;"",IF(z_kateg="первая"," + ",IF(AND(z_kateg="высшая",OR(G55="первая",G55="высшая"))," + ","Внимание! Нет в наличии кв.категории ")),"не заполнено")</f>
        <v>не заполнено</v>
      </c>
      <c r="O518" s="434"/>
      <c r="P518" s="434"/>
      <c r="Q518" s="434"/>
      <c r="R518" s="434"/>
      <c r="S518" s="434"/>
      <c r="T518" s="434"/>
      <c r="U518" s="434"/>
      <c r="V518" s="434"/>
      <c r="W518" s="434"/>
      <c r="X518" s="430"/>
      <c r="Y518" s="286"/>
      <c r="Z518" s="286"/>
      <c r="AA518" s="286"/>
      <c r="AB518" s="286"/>
      <c r="AC518" s="286"/>
      <c r="AD518" s="286"/>
      <c r="AE518" s="286"/>
      <c r="AF518" s="286"/>
      <c r="AG518" s="286"/>
      <c r="AH518" s="363"/>
    </row>
    <row r="519" spans="1:34" ht="13.5">
      <c r="A519" s="431">
        <f t="shared" si="1"/>
        <v>0</v>
      </c>
      <c r="B519" s="434" t="s">
        <v>244</v>
      </c>
      <c r="C519" s="434"/>
      <c r="D519" s="434"/>
      <c r="E519" s="434"/>
      <c r="F519" s="434"/>
      <c r="G519" s="434"/>
      <c r="H519" s="434"/>
      <c r="I519" s="434"/>
      <c r="J519" s="434"/>
      <c r="K519" s="434"/>
      <c r="L519" s="434"/>
      <c r="M519" s="435" t="str">
        <f>IF(H92&lt;&gt;""," + ","не заполнено")</f>
        <v>не заполнено</v>
      </c>
      <c r="N519" s="434"/>
      <c r="O519" s="434"/>
      <c r="P519" s="434"/>
      <c r="Q519" s="434"/>
      <c r="R519" s="434"/>
      <c r="S519" s="434"/>
      <c r="T519" s="434"/>
      <c r="U519" s="434"/>
      <c r="V519" s="434"/>
      <c r="W519" s="434"/>
      <c r="X519" s="430"/>
      <c r="Y519" s="286"/>
      <c r="Z519" s="286"/>
      <c r="AA519" s="286"/>
      <c r="AB519" s="286"/>
      <c r="AC519" s="286"/>
      <c r="AD519" s="286"/>
      <c r="AE519" s="286"/>
      <c r="AF519" s="286"/>
      <c r="AG519" s="286"/>
      <c r="AH519" s="363"/>
    </row>
    <row r="520" spans="1:34" ht="13.5">
      <c r="A520" s="431">
        <f t="shared" si="1"/>
        <v>0</v>
      </c>
      <c r="B520" s="434" t="s">
        <v>261</v>
      </c>
      <c r="C520" s="434"/>
      <c r="D520" s="434"/>
      <c r="E520" s="434"/>
      <c r="F520" s="434"/>
      <c r="G520" s="434"/>
      <c r="H520" s="434"/>
      <c r="I520" s="434"/>
      <c r="J520" s="434"/>
      <c r="K520" s="436" t="s">
        <v>52</v>
      </c>
      <c r="L520" s="434"/>
      <c r="M520" s="435" t="str">
        <f>IF(H94&lt;&gt;""," + ","не заполнено")</f>
        <v>не заполнено</v>
      </c>
      <c r="N520" s="434"/>
      <c r="O520" s="434"/>
      <c r="P520" s="434"/>
      <c r="Q520" s="434"/>
      <c r="R520" s="434"/>
      <c r="S520" s="434"/>
      <c r="T520" s="434"/>
      <c r="U520" s="434"/>
      <c r="V520" s="434"/>
      <c r="W520" s="434"/>
      <c r="X520" s="430"/>
      <c r="Y520" s="286"/>
      <c r="Z520" s="286"/>
      <c r="AA520" s="286"/>
      <c r="AB520" s="286"/>
      <c r="AC520" s="286"/>
      <c r="AD520" s="286"/>
      <c r="AE520" s="286"/>
      <c r="AF520" s="286"/>
      <c r="AG520" s="286"/>
      <c r="AH520" s="363"/>
    </row>
    <row r="521" spans="1:34" ht="13.5">
      <c r="A521" s="431">
        <f t="shared" si="1"/>
        <v>1</v>
      </c>
      <c r="B521" s="434"/>
      <c r="C521" s="434"/>
      <c r="D521" s="434"/>
      <c r="E521" s="434"/>
      <c r="F521" s="434"/>
      <c r="G521" s="434"/>
      <c r="H521" s="434"/>
      <c r="I521" s="434"/>
      <c r="J521" s="434"/>
      <c r="K521" s="436" t="s">
        <v>262</v>
      </c>
      <c r="L521" s="434"/>
      <c r="M521" s="435" t="str">
        <f>IF(AND('общие сведения'!$F$108&gt;1,H96=""),"не заполнено",IF(AND('общие сведения'!$F$108&lt;2,H96&lt;&gt;""),"кол-во экспертов не предусматривает наличие второго"," + "))</f>
        <v> + </v>
      </c>
      <c r="N521" s="434"/>
      <c r="O521" s="434"/>
      <c r="P521" s="434"/>
      <c r="Q521" s="434"/>
      <c r="R521" s="434"/>
      <c r="S521" s="434"/>
      <c r="T521" s="434"/>
      <c r="U521" s="434"/>
      <c r="V521" s="434"/>
      <c r="W521" s="434"/>
      <c r="X521" s="430"/>
      <c r="Y521" s="286"/>
      <c r="Z521" s="286"/>
      <c r="AA521" s="286"/>
      <c r="AB521" s="286"/>
      <c r="AC521" s="286"/>
      <c r="AD521" s="286"/>
      <c r="AE521" s="286"/>
      <c r="AF521" s="286"/>
      <c r="AG521" s="286"/>
      <c r="AH521" s="363"/>
    </row>
    <row r="522" spans="1:34" ht="2.25" customHeight="1">
      <c r="A522" s="431">
        <f>IF(M522=" + ",1,0)</f>
        <v>0</v>
      </c>
      <c r="B522" s="434"/>
      <c r="C522" s="434"/>
      <c r="D522" s="434"/>
      <c r="E522" s="434"/>
      <c r="F522" s="434"/>
      <c r="G522" s="434"/>
      <c r="H522" s="434"/>
      <c r="I522" s="434"/>
      <c r="J522" s="434"/>
      <c r="K522" s="434"/>
      <c r="L522" s="434"/>
      <c r="M522" s="437"/>
      <c r="N522" s="434"/>
      <c r="O522" s="434"/>
      <c r="P522" s="434"/>
      <c r="Q522" s="434"/>
      <c r="R522" s="434"/>
      <c r="S522" s="434"/>
      <c r="T522" s="434"/>
      <c r="U522" s="434"/>
      <c r="V522" s="434"/>
      <c r="W522" s="434"/>
      <c r="X522" s="430"/>
      <c r="Y522" s="286"/>
      <c r="Z522" s="286"/>
      <c r="AA522" s="286"/>
      <c r="AB522" s="286"/>
      <c r="AC522" s="286"/>
      <c r="AD522" s="286"/>
      <c r="AE522" s="286"/>
      <c r="AF522" s="286"/>
      <c r="AG522" s="286"/>
      <c r="AH522" s="363"/>
    </row>
    <row r="523" spans="1:34" ht="13.5">
      <c r="A523" s="431">
        <f t="shared" si="1"/>
        <v>0</v>
      </c>
      <c r="B523" s="434" t="s">
        <v>263</v>
      </c>
      <c r="C523" s="434"/>
      <c r="D523" s="434"/>
      <c r="E523" s="434"/>
      <c r="F523" s="434"/>
      <c r="G523" s="434"/>
      <c r="H523" s="434"/>
      <c r="I523" s="434"/>
      <c r="J523" s="434"/>
      <c r="K523" s="434"/>
      <c r="L523" s="434"/>
      <c r="M523" s="435" t="str">
        <f>IF(Всего&lt;&gt;""," + ","не заполнено - подсчет автоматический")</f>
        <v>не заполнено - подсчет автоматический</v>
      </c>
      <c r="N523" s="434"/>
      <c r="O523" s="434"/>
      <c r="P523" s="434"/>
      <c r="Q523" s="434"/>
      <c r="R523" s="434"/>
      <c r="S523" s="434"/>
      <c r="T523" s="434"/>
      <c r="U523" s="434"/>
      <c r="V523" s="434"/>
      <c r="W523" s="434"/>
      <c r="X523" s="430"/>
      <c r="Y523" s="286"/>
      <c r="Z523" s="286"/>
      <c r="AA523" s="286"/>
      <c r="AB523" s="286"/>
      <c r="AC523" s="286"/>
      <c r="AD523" s="286"/>
      <c r="AE523" s="286"/>
      <c r="AF523" s="286"/>
      <c r="AG523" s="286"/>
      <c r="AH523" s="363"/>
    </row>
    <row r="524" spans="1:34" ht="6" customHeight="1">
      <c r="A524" s="431"/>
      <c r="B524" s="438"/>
      <c r="C524" s="438"/>
      <c r="D524" s="438"/>
      <c r="E524" s="438"/>
      <c r="F524" s="438"/>
      <c r="G524" s="438"/>
      <c r="H524" s="438"/>
      <c r="I524" s="438"/>
      <c r="J524" s="438"/>
      <c r="K524" s="438"/>
      <c r="L524" s="438"/>
      <c r="M524" s="439"/>
      <c r="N524" s="438"/>
      <c r="O524" s="438"/>
      <c r="P524" s="438"/>
      <c r="Q524" s="438"/>
      <c r="R524" s="438"/>
      <c r="S524" s="438"/>
      <c r="T524" s="438"/>
      <c r="U524" s="438"/>
      <c r="V524" s="438"/>
      <c r="W524" s="438"/>
      <c r="X524" s="430"/>
      <c r="Y524" s="286"/>
      <c r="Z524" s="286"/>
      <c r="AA524" s="286"/>
      <c r="AB524" s="286"/>
      <c r="AC524" s="286"/>
      <c r="AD524" s="286"/>
      <c r="AE524" s="286"/>
      <c r="AF524" s="286"/>
      <c r="AG524" s="286"/>
      <c r="AH524" s="363"/>
    </row>
    <row r="525" spans="1:123" ht="12.75">
      <c r="A525" s="440"/>
      <c r="B525" s="441" t="str">
        <f>IF($B$510="Экспертное заключение ГОТОВО к печати","Рекомендуется перед печатью ЭЗ выполнить  Предварительный просмотр   (меню Файл).","Заполнять данные следует на листе «Общие сведения»")</f>
        <v>Заполнять данные следует на листе «Общие сведения»</v>
      </c>
      <c r="C525" s="363"/>
      <c r="D525" s="363"/>
      <c r="E525" s="363"/>
      <c r="F525" s="363"/>
      <c r="G525" s="363"/>
      <c r="H525" s="363"/>
      <c r="I525" s="363"/>
      <c r="J525" s="363"/>
      <c r="K525" s="363"/>
      <c r="L525" s="363"/>
      <c r="M525" s="363"/>
      <c r="N525" s="363"/>
      <c r="O525" s="363"/>
      <c r="P525" s="363"/>
      <c r="Q525" s="363"/>
      <c r="R525" s="363"/>
      <c r="S525" s="363"/>
      <c r="T525" s="363"/>
      <c r="U525" s="363"/>
      <c r="V525" s="363"/>
      <c r="W525" s="363"/>
      <c r="X525" s="430"/>
      <c r="Y525" s="286"/>
      <c r="Z525" s="286"/>
      <c r="AA525" s="286"/>
      <c r="AB525" s="286"/>
      <c r="AC525" s="286"/>
      <c r="AD525" s="286"/>
      <c r="AE525" s="286"/>
      <c r="AF525" s="286"/>
      <c r="AG525" s="286"/>
      <c r="AH525" s="363"/>
      <c r="AQ525" s="286"/>
      <c r="AR525" s="286"/>
      <c r="AS525" s="286"/>
      <c r="AT525" s="286"/>
      <c r="AU525" s="286"/>
      <c r="AV525" s="286"/>
      <c r="BD525" s="286"/>
      <c r="BE525" s="286"/>
      <c r="BF525" s="286"/>
      <c r="BG525" s="286"/>
      <c r="BH525" s="286"/>
      <c r="BI525" s="286"/>
      <c r="BJ525" s="286"/>
      <c r="BK525" s="286"/>
      <c r="BS525" s="286"/>
      <c r="BT525" s="286"/>
      <c r="BU525" s="286"/>
      <c r="BV525" s="286"/>
      <c r="BW525" s="286"/>
      <c r="BX525" s="286"/>
      <c r="BY525" s="286"/>
      <c r="BZ525" s="286"/>
      <c r="CH525" s="286"/>
      <c r="CI525" s="286"/>
      <c r="CJ525" s="286"/>
      <c r="CK525" s="286"/>
      <c r="CL525" s="286"/>
      <c r="CM525" s="286"/>
      <c r="CN525" s="286"/>
      <c r="CO525" s="286"/>
      <c r="CW525" s="286"/>
      <c r="CX525" s="286"/>
      <c r="CY525" s="286"/>
      <c r="CZ525" s="286"/>
      <c r="DA525" s="286"/>
      <c r="DB525" s="286"/>
      <c r="DC525" s="286"/>
      <c r="DD525" s="286"/>
      <c r="DL525" s="286"/>
      <c r="DM525" s="286"/>
      <c r="DN525" s="286"/>
      <c r="DO525" s="286"/>
      <c r="DP525" s="286"/>
      <c r="DQ525" s="286"/>
      <c r="DR525" s="286"/>
      <c r="DS525" s="286"/>
    </row>
    <row r="526" spans="1:34" ht="12.75">
      <c r="A526" s="440"/>
      <c r="B526" s="441">
        <f>IF($B$510="Экспертное заключение ГОТОВО к печати"," Печать ЭЗ:    меню Файл-Печать   или    комбинация клавиш  CTRL+P. ","")</f>
      </c>
      <c r="C526" s="363"/>
      <c r="D526" s="363"/>
      <c r="E526" s="363"/>
      <c r="F526" s="363"/>
      <c r="G526" s="363"/>
      <c r="H526" s="363"/>
      <c r="I526" s="363"/>
      <c r="J526" s="363"/>
      <c r="K526" s="363"/>
      <c r="L526" s="363"/>
      <c r="M526" s="363"/>
      <c r="N526" s="363"/>
      <c r="O526" s="363"/>
      <c r="P526" s="363"/>
      <c r="Q526" s="363"/>
      <c r="R526" s="363"/>
      <c r="S526" s="363"/>
      <c r="T526" s="363"/>
      <c r="U526" s="363"/>
      <c r="V526" s="363"/>
      <c r="W526" s="363"/>
      <c r="X526" s="430"/>
      <c r="Y526" s="286"/>
      <c r="Z526" s="286"/>
      <c r="AA526" s="286"/>
      <c r="AB526" s="286"/>
      <c r="AC526" s="286"/>
      <c r="AD526" s="286"/>
      <c r="AE526" s="286"/>
      <c r="AF526" s="286"/>
      <c r="AG526" s="286"/>
      <c r="AH526" s="363"/>
    </row>
    <row r="527" spans="2:34" ht="12.75">
      <c r="B527" s="374"/>
      <c r="Y527" s="286"/>
      <c r="Z527" s="286"/>
      <c r="AA527" s="286"/>
      <c r="AB527" s="286"/>
      <c r="AC527" s="286"/>
      <c r="AD527" s="286"/>
      <c r="AE527" s="286"/>
      <c r="AF527" s="286"/>
      <c r="AG527" s="286"/>
      <c r="AH527" s="363"/>
    </row>
    <row r="528" spans="1:33" ht="15">
      <c r="A528" s="288"/>
      <c r="B528" s="1009" t="s">
        <v>264</v>
      </c>
      <c r="C528" s="1010"/>
      <c r="D528" s="1010"/>
      <c r="E528" s="1010"/>
      <c r="F528" s="1010"/>
      <c r="G528" s="1010"/>
      <c r="H528" s="1010"/>
      <c r="I528" s="1010"/>
      <c r="J528" s="1010"/>
      <c r="K528" s="1010"/>
      <c r="L528" s="1010"/>
      <c r="M528" s="1010"/>
      <c r="N528" s="1010"/>
      <c r="O528" s="1010"/>
      <c r="P528" s="1010"/>
      <c r="Q528" s="1010"/>
      <c r="R528" s="1010"/>
      <c r="S528" s="1010"/>
      <c r="T528" s="1010"/>
      <c r="U528" s="1010"/>
      <c r="V528" s="1011"/>
      <c r="W528" s="288"/>
      <c r="Y528" s="286"/>
      <c r="Z528" s="286"/>
      <c r="AA528" s="286"/>
      <c r="AB528" s="286"/>
      <c r="AC528" s="286"/>
      <c r="AD528" s="286"/>
      <c r="AE528" s="286"/>
      <c r="AF528" s="286"/>
      <c r="AG528" s="286"/>
    </row>
    <row r="529" spans="23:33" ht="4.5" customHeight="1">
      <c r="W529" s="245"/>
      <c r="Y529" s="286"/>
      <c r="Z529" s="286"/>
      <c r="AA529" s="286"/>
      <c r="AB529" s="286"/>
      <c r="AC529" s="286"/>
      <c r="AD529" s="286"/>
      <c r="AE529" s="286"/>
      <c r="AF529" s="286"/>
      <c r="AG529" s="286"/>
    </row>
    <row r="530" spans="1:33" ht="15">
      <c r="A530" s="288"/>
      <c r="B530" s="1009" t="s">
        <v>265</v>
      </c>
      <c r="C530" s="1010"/>
      <c r="D530" s="1010"/>
      <c r="E530" s="1010"/>
      <c r="F530" s="1010"/>
      <c r="G530" s="1010"/>
      <c r="H530" s="1010"/>
      <c r="I530" s="1010"/>
      <c r="J530" s="1010"/>
      <c r="K530" s="1010"/>
      <c r="L530" s="1010"/>
      <c r="M530" s="1010"/>
      <c r="N530" s="1010"/>
      <c r="O530" s="1010"/>
      <c r="P530" s="1010"/>
      <c r="Q530" s="1010"/>
      <c r="R530" s="1010"/>
      <c r="S530" s="1010"/>
      <c r="T530" s="1010"/>
      <c r="U530" s="1010"/>
      <c r="V530" s="1011"/>
      <c r="W530" s="288"/>
      <c r="Y530" s="286"/>
      <c r="Z530" s="286"/>
      <c r="AA530" s="286"/>
      <c r="AB530" s="286"/>
      <c r="AC530" s="286"/>
      <c r="AD530" s="286"/>
      <c r="AE530" s="286"/>
      <c r="AF530" s="286"/>
      <c r="AG530" s="286"/>
    </row>
    <row r="531" spans="23:33" ht="12.75">
      <c r="W531" s="245"/>
      <c r="Y531" s="286"/>
      <c r="Z531" s="286"/>
      <c r="AA531" s="286"/>
      <c r="AB531" s="286"/>
      <c r="AC531" s="286"/>
      <c r="AD531" s="286"/>
      <c r="AE531" s="286"/>
      <c r="AF531" s="286"/>
      <c r="AG531" s="286"/>
    </row>
    <row r="532" spans="25:33" ht="12.75">
      <c r="Y532" s="286"/>
      <c r="Z532" s="286"/>
      <c r="AA532" s="286"/>
      <c r="AB532" s="286"/>
      <c r="AC532" s="286"/>
      <c r="AD532" s="286"/>
      <c r="AE532" s="286"/>
      <c r="AF532" s="286"/>
      <c r="AG532" s="286"/>
    </row>
    <row r="533" spans="25:33" ht="12.75">
      <c r="Y533" s="286"/>
      <c r="Z533" s="286"/>
      <c r="AA533" s="286"/>
      <c r="AB533" s="286"/>
      <c r="AC533" s="286"/>
      <c r="AD533" s="286"/>
      <c r="AE533" s="286"/>
      <c r="AF533" s="286"/>
      <c r="AG533" s="286"/>
    </row>
    <row r="534" spans="25:33" ht="12.75">
      <c r="Y534" s="286"/>
      <c r="Z534" s="286"/>
      <c r="AA534" s="286"/>
      <c r="AB534" s="286"/>
      <c r="AC534" s="286"/>
      <c r="AD534" s="286"/>
      <c r="AE534" s="286"/>
      <c r="AF534" s="286"/>
      <c r="AG534" s="286"/>
    </row>
  </sheetData>
  <sheetProtection password="CF6C" sheet="1"/>
  <mergeCells count="627">
    <mergeCell ref="C100:K100"/>
    <mergeCell ref="L100:R100"/>
    <mergeCell ref="B456:K458"/>
    <mergeCell ref="B446:K448"/>
    <mergeCell ref="L446:W446"/>
    <mergeCell ref="L447:W447"/>
    <mergeCell ref="H205:K206"/>
    <mergeCell ref="L205:P206"/>
    <mergeCell ref="F108:I108"/>
    <mergeCell ref="B217:E221"/>
    <mergeCell ref="A201:A206"/>
    <mergeCell ref="B201:G206"/>
    <mergeCell ref="H201:K204"/>
    <mergeCell ref="L201:P204"/>
    <mergeCell ref="Q201:W204"/>
    <mergeCell ref="F496:S496"/>
    <mergeCell ref="P449:S453"/>
    <mergeCell ref="T449:W453"/>
    <mergeCell ref="B452:K452"/>
    <mergeCell ref="B453:K455"/>
    <mergeCell ref="H195:K198"/>
    <mergeCell ref="P403:S403"/>
    <mergeCell ref="T403:W403"/>
    <mergeCell ref="Q199:W200"/>
    <mergeCell ref="B114:W117"/>
    <mergeCell ref="B118:W121"/>
    <mergeCell ref="L195:P198"/>
    <mergeCell ref="H199:K200"/>
    <mergeCell ref="L199:P200"/>
    <mergeCell ref="H193:K194"/>
    <mergeCell ref="A125:A127"/>
    <mergeCell ref="A164:A166"/>
    <mergeCell ref="A178:W178"/>
    <mergeCell ref="B179:W181"/>
    <mergeCell ref="B182:W185"/>
    <mergeCell ref="A207:A209"/>
    <mergeCell ref="F209:G209"/>
    <mergeCell ref="H188:K188"/>
    <mergeCell ref="L188:P188"/>
    <mergeCell ref="L189:P192"/>
    <mergeCell ref="P464:S465"/>
    <mergeCell ref="T294:W297"/>
    <mergeCell ref="P306:S309"/>
    <mergeCell ref="T302:W305"/>
    <mergeCell ref="A302:A305"/>
    <mergeCell ref="A306:A309"/>
    <mergeCell ref="A328:A331"/>
    <mergeCell ref="L365:O367"/>
    <mergeCell ref="B459:K460"/>
    <mergeCell ref="B462:K465"/>
    <mergeCell ref="B461:K461"/>
    <mergeCell ref="L448:O448"/>
    <mergeCell ref="B449:K451"/>
    <mergeCell ref="L449:O453"/>
    <mergeCell ref="L464:O465"/>
    <mergeCell ref="L454:O455"/>
    <mergeCell ref="L456:W456"/>
    <mergeCell ref="T448:W448"/>
    <mergeCell ref="L458:O458"/>
    <mergeCell ref="P458:S458"/>
    <mergeCell ref="A382:A384"/>
    <mergeCell ref="A317:A323"/>
    <mergeCell ref="A345:A347"/>
    <mergeCell ref="A446:A448"/>
    <mergeCell ref="K317:W317"/>
    <mergeCell ref="K319:O319"/>
    <mergeCell ref="T352:W352"/>
    <mergeCell ref="L347:O347"/>
    <mergeCell ref="P347:S347"/>
    <mergeCell ref="T365:W367"/>
    <mergeCell ref="L479:O480"/>
    <mergeCell ref="P479:S480"/>
    <mergeCell ref="T479:W480"/>
    <mergeCell ref="B272:W276"/>
    <mergeCell ref="B269:W270"/>
    <mergeCell ref="A271:W271"/>
    <mergeCell ref="A456:A458"/>
    <mergeCell ref="A287:A293"/>
    <mergeCell ref="K298:O301"/>
    <mergeCell ref="P298:S301"/>
    <mergeCell ref="A473:A476"/>
    <mergeCell ref="A477:A480"/>
    <mergeCell ref="B477:G480"/>
    <mergeCell ref="H477:K477"/>
    <mergeCell ref="L477:O477"/>
    <mergeCell ref="P477:S477"/>
    <mergeCell ref="H478:K478"/>
    <mergeCell ref="L478:O478"/>
    <mergeCell ref="P478:S478"/>
    <mergeCell ref="H479:K480"/>
    <mergeCell ref="H94:W94"/>
    <mergeCell ref="H95:W95"/>
    <mergeCell ref="A471:A472"/>
    <mergeCell ref="H475:K476"/>
    <mergeCell ref="H92:W92"/>
    <mergeCell ref="S167:W169"/>
    <mergeCell ref="S170:W170"/>
    <mergeCell ref="S171:W171"/>
    <mergeCell ref="T259:W260"/>
    <mergeCell ref="S172:W172"/>
    <mergeCell ref="B489:G489"/>
    <mergeCell ref="H489:S489"/>
    <mergeCell ref="H97:W97"/>
    <mergeCell ref="B223:W225"/>
    <mergeCell ref="G56:H56"/>
    <mergeCell ref="A67:W70"/>
    <mergeCell ref="A72:W74"/>
    <mergeCell ref="A59:W63"/>
    <mergeCell ref="L403:O403"/>
    <mergeCell ref="H93:W93"/>
    <mergeCell ref="Z36:AA36"/>
    <mergeCell ref="A42:W44"/>
    <mergeCell ref="A40:W41"/>
    <mergeCell ref="E47:W47"/>
    <mergeCell ref="C48:W48"/>
    <mergeCell ref="H96:W96"/>
    <mergeCell ref="A50:W50"/>
    <mergeCell ref="P55:S55"/>
    <mergeCell ref="K55:O55"/>
    <mergeCell ref="G55:H55"/>
    <mergeCell ref="A49:W49"/>
    <mergeCell ref="A45:W46"/>
    <mergeCell ref="T290:W293"/>
    <mergeCell ref="K287:W287"/>
    <mergeCell ref="P289:S289"/>
    <mergeCell ref="T289:W289"/>
    <mergeCell ref="P290:S293"/>
    <mergeCell ref="K289:O289"/>
    <mergeCell ref="K290:O293"/>
    <mergeCell ref="K288:W288"/>
    <mergeCell ref="Y294:Y297"/>
    <mergeCell ref="Y298:Y301"/>
    <mergeCell ref="Y302:Y305"/>
    <mergeCell ref="Y306:Y309"/>
    <mergeCell ref="K328:O331"/>
    <mergeCell ref="P328:S331"/>
    <mergeCell ref="T328:W331"/>
    <mergeCell ref="Y324:Y327"/>
    <mergeCell ref="Y328:Y331"/>
    <mergeCell ref="K320:O323"/>
    <mergeCell ref="L358:O360"/>
    <mergeCell ref="T348:W350"/>
    <mergeCell ref="L348:O350"/>
    <mergeCell ref="P362:S362"/>
    <mergeCell ref="T362:W362"/>
    <mergeCell ref="P361:S361"/>
    <mergeCell ref="T361:W361"/>
    <mergeCell ref="T353:W354"/>
    <mergeCell ref="P353:S354"/>
    <mergeCell ref="T363:W364"/>
    <mergeCell ref="T358:W360"/>
    <mergeCell ref="T351:W351"/>
    <mergeCell ref="P352:S352"/>
    <mergeCell ref="L351:O351"/>
    <mergeCell ref="L368:O368"/>
    <mergeCell ref="P368:S368"/>
    <mergeCell ref="T368:W368"/>
    <mergeCell ref="P358:S360"/>
    <mergeCell ref="P365:S367"/>
    <mergeCell ref="P370:S371"/>
    <mergeCell ref="T370:W371"/>
    <mergeCell ref="L369:O369"/>
    <mergeCell ref="P369:S369"/>
    <mergeCell ref="T369:W369"/>
    <mergeCell ref="T347:W347"/>
    <mergeCell ref="L352:O352"/>
    <mergeCell ref="P351:S351"/>
    <mergeCell ref="L363:O364"/>
    <mergeCell ref="P363:S364"/>
    <mergeCell ref="B389:E389"/>
    <mergeCell ref="B385:E388"/>
    <mergeCell ref="P384:S384"/>
    <mergeCell ref="L385:O387"/>
    <mergeCell ref="P385:S387"/>
    <mergeCell ref="B382:E384"/>
    <mergeCell ref="I384:K384"/>
    <mergeCell ref="I385:K387"/>
    <mergeCell ref="F384:H384"/>
    <mergeCell ref="F385:H387"/>
    <mergeCell ref="T385:W387"/>
    <mergeCell ref="F382:W382"/>
    <mergeCell ref="F383:W383"/>
    <mergeCell ref="P398:S398"/>
    <mergeCell ref="L384:O384"/>
    <mergeCell ref="P388:S389"/>
    <mergeCell ref="T388:W389"/>
    <mergeCell ref="T384:W384"/>
    <mergeCell ref="L388:O389"/>
    <mergeCell ref="L396:O397"/>
    <mergeCell ref="P393:S395"/>
    <mergeCell ref="P396:S397"/>
    <mergeCell ref="T398:W398"/>
    <mergeCell ref="L399:O400"/>
    <mergeCell ref="P399:S400"/>
    <mergeCell ref="T399:W400"/>
    <mergeCell ref="T393:W395"/>
    <mergeCell ref="L398:O398"/>
    <mergeCell ref="A110:W110"/>
    <mergeCell ref="S173:W174"/>
    <mergeCell ref="A113:W113"/>
    <mergeCell ref="L459:O463"/>
    <mergeCell ref="P459:S463"/>
    <mergeCell ref="T459:W463"/>
    <mergeCell ref="T458:W458"/>
    <mergeCell ref="L457:W457"/>
    <mergeCell ref="P454:S455"/>
    <mergeCell ref="T454:W455"/>
    <mergeCell ref="Y501:AE504"/>
    <mergeCell ref="A501:W504"/>
    <mergeCell ref="B164:N166"/>
    <mergeCell ref="B167:N169"/>
    <mergeCell ref="AE410:AE429"/>
    <mergeCell ref="AA410:AA429"/>
    <mergeCell ref="Q205:W206"/>
    <mergeCell ref="K259:N260"/>
    <mergeCell ref="O259:S260"/>
    <mergeCell ref="B173:N174"/>
    <mergeCell ref="K65:L65"/>
    <mergeCell ref="S166:W166"/>
    <mergeCell ref="B144:D159"/>
    <mergeCell ref="B125:D127"/>
    <mergeCell ref="B128:D143"/>
    <mergeCell ref="AF410:AF429"/>
    <mergeCell ref="L107:W107"/>
    <mergeCell ref="L108:S108"/>
    <mergeCell ref="B122:W123"/>
    <mergeCell ref="O166:R166"/>
    <mergeCell ref="T464:W465"/>
    <mergeCell ref="P448:S448"/>
    <mergeCell ref="T482:W482"/>
    <mergeCell ref="H474:K474"/>
    <mergeCell ref="L474:O474"/>
    <mergeCell ref="P474:S474"/>
    <mergeCell ref="T474:W474"/>
    <mergeCell ref="T473:W473"/>
    <mergeCell ref="P473:S473"/>
    <mergeCell ref="L473:O473"/>
    <mergeCell ref="A481:A484"/>
    <mergeCell ref="B481:G484"/>
    <mergeCell ref="H481:K481"/>
    <mergeCell ref="L481:O481"/>
    <mergeCell ref="P481:S481"/>
    <mergeCell ref="H471:W472"/>
    <mergeCell ref="B471:G472"/>
    <mergeCell ref="H473:K473"/>
    <mergeCell ref="T477:W477"/>
    <mergeCell ref="T478:W478"/>
    <mergeCell ref="T265:W266"/>
    <mergeCell ref="Q195:W198"/>
    <mergeCell ref="Q213:S216"/>
    <mergeCell ref="O167:R172"/>
    <mergeCell ref="B170:N172"/>
    <mergeCell ref="T209:W209"/>
    <mergeCell ref="O173:R174"/>
    <mergeCell ref="B207:E209"/>
    <mergeCell ref="F208:W208"/>
    <mergeCell ref="B226:W230"/>
    <mergeCell ref="H209:J209"/>
    <mergeCell ref="T249:W252"/>
    <mergeCell ref="K253:N254"/>
    <mergeCell ref="O253:S254"/>
    <mergeCell ref="T253:W254"/>
    <mergeCell ref="A261:A266"/>
    <mergeCell ref="B261:J266"/>
    <mergeCell ref="K261:N264"/>
    <mergeCell ref="O261:S264"/>
    <mergeCell ref="A210:A221"/>
    <mergeCell ref="A249:A254"/>
    <mergeCell ref="K249:N252"/>
    <mergeCell ref="O249:S252"/>
    <mergeCell ref="A298:A301"/>
    <mergeCell ref="P294:S297"/>
    <mergeCell ref="K294:O297"/>
    <mergeCell ref="B277:W283"/>
    <mergeCell ref="T261:W264"/>
    <mergeCell ref="K265:N266"/>
    <mergeCell ref="O265:S266"/>
    <mergeCell ref="B424:H424"/>
    <mergeCell ref="B425:H429"/>
    <mergeCell ref="S427:W427"/>
    <mergeCell ref="I428:M429"/>
    <mergeCell ref="N428:R429"/>
    <mergeCell ref="O247:S248"/>
    <mergeCell ref="T247:W248"/>
    <mergeCell ref="K302:O305"/>
    <mergeCell ref="P302:S305"/>
    <mergeCell ref="K306:O309"/>
    <mergeCell ref="B530:V530"/>
    <mergeCell ref="T481:W481"/>
    <mergeCell ref="H482:K482"/>
    <mergeCell ref="L482:O482"/>
    <mergeCell ref="P482:S482"/>
    <mergeCell ref="H483:K484"/>
    <mergeCell ref="B528:V528"/>
    <mergeCell ref="B490:G490"/>
    <mergeCell ref="B491:G491"/>
    <mergeCell ref="P493:Q493"/>
    <mergeCell ref="S428:W429"/>
    <mergeCell ref="I426:M426"/>
    <mergeCell ref="N426:R426"/>
    <mergeCell ref="S421:W421"/>
    <mergeCell ref="A422:A429"/>
    <mergeCell ref="I422:M424"/>
    <mergeCell ref="N422:R424"/>
    <mergeCell ref="S422:W424"/>
    <mergeCell ref="I425:M425"/>
    <mergeCell ref="N425:R425"/>
    <mergeCell ref="N421:R421"/>
    <mergeCell ref="S425:W425"/>
    <mergeCell ref="I427:M427"/>
    <mergeCell ref="N427:R427"/>
    <mergeCell ref="B417:H418"/>
    <mergeCell ref="I417:M418"/>
    <mergeCell ref="N417:R418"/>
    <mergeCell ref="S417:W418"/>
    <mergeCell ref="B422:H423"/>
    <mergeCell ref="S426:W426"/>
    <mergeCell ref="N415:R415"/>
    <mergeCell ref="S415:W415"/>
    <mergeCell ref="I416:M416"/>
    <mergeCell ref="N416:R416"/>
    <mergeCell ref="S416:W416"/>
    <mergeCell ref="A419:A421"/>
    <mergeCell ref="B419:H421"/>
    <mergeCell ref="I419:W419"/>
    <mergeCell ref="I420:W420"/>
    <mergeCell ref="I421:M421"/>
    <mergeCell ref="I411:W411"/>
    <mergeCell ref="I412:M412"/>
    <mergeCell ref="N412:R412"/>
    <mergeCell ref="S412:W412"/>
    <mergeCell ref="A413:A418"/>
    <mergeCell ref="B413:H416"/>
    <mergeCell ref="I413:M414"/>
    <mergeCell ref="N413:R414"/>
    <mergeCell ref="S413:W414"/>
    <mergeCell ref="I415:M415"/>
    <mergeCell ref="L475:O476"/>
    <mergeCell ref="P475:S476"/>
    <mergeCell ref="T475:W476"/>
    <mergeCell ref="B510:V510"/>
    <mergeCell ref="B469:J469"/>
    <mergeCell ref="B507:W508"/>
    <mergeCell ref="L483:O484"/>
    <mergeCell ref="P483:S484"/>
    <mergeCell ref="T483:W484"/>
    <mergeCell ref="B473:G476"/>
    <mergeCell ref="I399:K400"/>
    <mergeCell ref="A393:A400"/>
    <mergeCell ref="B399:H400"/>
    <mergeCell ref="A385:A389"/>
    <mergeCell ref="A410:A412"/>
    <mergeCell ref="B410:H412"/>
    <mergeCell ref="I410:W410"/>
    <mergeCell ref="A390:A392"/>
    <mergeCell ref="L392:O392"/>
    <mergeCell ref="P392:S392"/>
    <mergeCell ref="I392:K392"/>
    <mergeCell ref="I393:K395"/>
    <mergeCell ref="I396:K398"/>
    <mergeCell ref="I390:W390"/>
    <mergeCell ref="I391:W391"/>
    <mergeCell ref="B390:H392"/>
    <mergeCell ref="B393:H398"/>
    <mergeCell ref="T396:W397"/>
    <mergeCell ref="T392:W392"/>
    <mergeCell ref="L393:O395"/>
    <mergeCell ref="I388:K389"/>
    <mergeCell ref="F388:H389"/>
    <mergeCell ref="A375:A381"/>
    <mergeCell ref="B375:E379"/>
    <mergeCell ref="P375:W379"/>
    <mergeCell ref="B380:E381"/>
    <mergeCell ref="P380:W381"/>
    <mergeCell ref="F375:H379"/>
    <mergeCell ref="F380:H381"/>
    <mergeCell ref="I375:O379"/>
    <mergeCell ref="I380:O381"/>
    <mergeCell ref="A372:A374"/>
    <mergeCell ref="B372:E374"/>
    <mergeCell ref="F372:W372"/>
    <mergeCell ref="F373:W373"/>
    <mergeCell ref="P374:W374"/>
    <mergeCell ref="F374:H374"/>
    <mergeCell ref="I374:O374"/>
    <mergeCell ref="F370:H371"/>
    <mergeCell ref="I370:K371"/>
    <mergeCell ref="I365:K367"/>
    <mergeCell ref="I368:K369"/>
    <mergeCell ref="F361:H362"/>
    <mergeCell ref="F365:H367"/>
    <mergeCell ref="F368:H369"/>
    <mergeCell ref="I363:K364"/>
    <mergeCell ref="L370:O371"/>
    <mergeCell ref="F363:H364"/>
    <mergeCell ref="F348:H350"/>
    <mergeCell ref="F351:H352"/>
    <mergeCell ref="F358:H360"/>
    <mergeCell ref="L362:O362"/>
    <mergeCell ref="L361:O361"/>
    <mergeCell ref="L353:O354"/>
    <mergeCell ref="I351:K352"/>
    <mergeCell ref="I353:K354"/>
    <mergeCell ref="I358:K360"/>
    <mergeCell ref="I361:K362"/>
    <mergeCell ref="A223:A233"/>
    <mergeCell ref="A272:A276"/>
    <mergeCell ref="A277:A283"/>
    <mergeCell ref="K318:W318"/>
    <mergeCell ref="F353:H354"/>
    <mergeCell ref="F345:W345"/>
    <mergeCell ref="I348:K350"/>
    <mergeCell ref="A294:A297"/>
    <mergeCell ref="B363:E364"/>
    <mergeCell ref="B371:E371"/>
    <mergeCell ref="B365:E370"/>
    <mergeCell ref="A348:A354"/>
    <mergeCell ref="A358:A364"/>
    <mergeCell ref="A365:A371"/>
    <mergeCell ref="B348:E353"/>
    <mergeCell ref="B354:E354"/>
    <mergeCell ref="B358:E362"/>
    <mergeCell ref="A355:A357"/>
    <mergeCell ref="B321:J323"/>
    <mergeCell ref="F346:W346"/>
    <mergeCell ref="P348:S350"/>
    <mergeCell ref="P319:S319"/>
    <mergeCell ref="T319:W319"/>
    <mergeCell ref="P320:S323"/>
    <mergeCell ref="T320:W323"/>
    <mergeCell ref="K324:O327"/>
    <mergeCell ref="P324:S327"/>
    <mergeCell ref="T324:W327"/>
    <mergeCell ref="Q210:S212"/>
    <mergeCell ref="T210:W212"/>
    <mergeCell ref="H213:J216"/>
    <mergeCell ref="B345:E347"/>
    <mergeCell ref="I347:K347"/>
    <mergeCell ref="F347:H347"/>
    <mergeCell ref="B302:J305"/>
    <mergeCell ref="K213:M216"/>
    <mergeCell ref="B324:J327"/>
    <mergeCell ref="B317:J320"/>
    <mergeCell ref="F207:W207"/>
    <mergeCell ref="F210:G215"/>
    <mergeCell ref="F216:G219"/>
    <mergeCell ref="T306:W309"/>
    <mergeCell ref="K209:M209"/>
    <mergeCell ref="N209:P209"/>
    <mergeCell ref="Q209:S209"/>
    <mergeCell ref="H210:J212"/>
    <mergeCell ref="K210:M212"/>
    <mergeCell ref="N210:P212"/>
    <mergeCell ref="N213:P216"/>
    <mergeCell ref="T213:W216"/>
    <mergeCell ref="K217:M219"/>
    <mergeCell ref="N217:P219"/>
    <mergeCell ref="Q217:S219"/>
    <mergeCell ref="T217:W219"/>
    <mergeCell ref="A243:A248"/>
    <mergeCell ref="B243:J248"/>
    <mergeCell ref="K243:N246"/>
    <mergeCell ref="O243:S246"/>
    <mergeCell ref="T243:W246"/>
    <mergeCell ref="K247:N248"/>
    <mergeCell ref="H434:J434"/>
    <mergeCell ref="K434:O434"/>
    <mergeCell ref="K235:W235"/>
    <mergeCell ref="K236:N236"/>
    <mergeCell ref="O236:S236"/>
    <mergeCell ref="Q220:S221"/>
    <mergeCell ref="T220:W221"/>
    <mergeCell ref="N220:P221"/>
    <mergeCell ref="T236:W236"/>
    <mergeCell ref="T298:W301"/>
    <mergeCell ref="P435:T437"/>
    <mergeCell ref="H438:J441"/>
    <mergeCell ref="B442:E443"/>
    <mergeCell ref="F442:G443"/>
    <mergeCell ref="H442:J443"/>
    <mergeCell ref="A432:A434"/>
    <mergeCell ref="B432:E434"/>
    <mergeCell ref="F432:W432"/>
    <mergeCell ref="F433:W433"/>
    <mergeCell ref="F434:G434"/>
    <mergeCell ref="U434:W434"/>
    <mergeCell ref="U435:W436"/>
    <mergeCell ref="U437:W441"/>
    <mergeCell ref="U442:W443"/>
    <mergeCell ref="P434:T434"/>
    <mergeCell ref="A435:A443"/>
    <mergeCell ref="B435:E441"/>
    <mergeCell ref="F435:G437"/>
    <mergeCell ref="H435:J437"/>
    <mergeCell ref="K435:O437"/>
    <mergeCell ref="H491:S491"/>
    <mergeCell ref="A109:W109"/>
    <mergeCell ref="D87:W89"/>
    <mergeCell ref="B177:W177"/>
    <mergeCell ref="A195:A200"/>
    <mergeCell ref="H98:W98"/>
    <mergeCell ref="H99:W99"/>
    <mergeCell ref="K438:O439"/>
    <mergeCell ref="P438:T439"/>
    <mergeCell ref="K440:O441"/>
    <mergeCell ref="B216:E216"/>
    <mergeCell ref="B210:E215"/>
    <mergeCell ref="K255:N258"/>
    <mergeCell ref="O255:S258"/>
    <mergeCell ref="T255:W258"/>
    <mergeCell ref="H490:S490"/>
    <mergeCell ref="P440:T441"/>
    <mergeCell ref="B234:J236"/>
    <mergeCell ref="K442:O443"/>
    <mergeCell ref="P442:T443"/>
    <mergeCell ref="A255:A260"/>
    <mergeCell ref="B255:J260"/>
    <mergeCell ref="A401:A403"/>
    <mergeCell ref="B401:H403"/>
    <mergeCell ref="I401:W401"/>
    <mergeCell ref="I402:W402"/>
    <mergeCell ref="I403:K403"/>
    <mergeCell ref="Q341:W341"/>
    <mergeCell ref="Q342:W342"/>
    <mergeCell ref="I343:L344"/>
    <mergeCell ref="A337:A344"/>
    <mergeCell ref="B337:H344"/>
    <mergeCell ref="I337:L342"/>
    <mergeCell ref="M337:P342"/>
    <mergeCell ref="Q337:W337"/>
    <mergeCell ref="Q338:W340"/>
    <mergeCell ref="M343:P344"/>
    <mergeCell ref="Q343:W344"/>
    <mergeCell ref="Y310:Y313"/>
    <mergeCell ref="A334:A336"/>
    <mergeCell ref="B334:H336"/>
    <mergeCell ref="I334:W334"/>
    <mergeCell ref="I335:W335"/>
    <mergeCell ref="I336:L336"/>
    <mergeCell ref="M336:P336"/>
    <mergeCell ref="Q336:W336"/>
    <mergeCell ref="A324:A327"/>
    <mergeCell ref="B328:J331"/>
    <mergeCell ref="P310:S313"/>
    <mergeCell ref="T310:W313"/>
    <mergeCell ref="Q189:W192"/>
    <mergeCell ref="Q193:W194"/>
    <mergeCell ref="H189:K192"/>
    <mergeCell ref="B294:J297"/>
    <mergeCell ref="B189:G194"/>
    <mergeCell ref="K241:N242"/>
    <mergeCell ref="O241:S242"/>
    <mergeCell ref="T241:W242"/>
    <mergeCell ref="A310:A313"/>
    <mergeCell ref="B310:J313"/>
    <mergeCell ref="K310:O313"/>
    <mergeCell ref="A186:A188"/>
    <mergeCell ref="A189:A194"/>
    <mergeCell ref="A234:A236"/>
    <mergeCell ref="B287:J293"/>
    <mergeCell ref="H217:J219"/>
    <mergeCell ref="B186:G188"/>
    <mergeCell ref="H186:W186"/>
    <mergeCell ref="B298:J301"/>
    <mergeCell ref="B306:J309"/>
    <mergeCell ref="H220:J221"/>
    <mergeCell ref="F220:G221"/>
    <mergeCell ref="K220:M221"/>
    <mergeCell ref="K234:W234"/>
    <mergeCell ref="B237:J241"/>
    <mergeCell ref="B242:J242"/>
    <mergeCell ref="B249:J254"/>
    <mergeCell ref="B231:W233"/>
    <mergeCell ref="E125:K127"/>
    <mergeCell ref="L125:W126"/>
    <mergeCell ref="L127:O127"/>
    <mergeCell ref="P127:W127"/>
    <mergeCell ref="P128:W132"/>
    <mergeCell ref="A237:A242"/>
    <mergeCell ref="K237:N240"/>
    <mergeCell ref="O237:S240"/>
    <mergeCell ref="T237:W240"/>
    <mergeCell ref="Q188:W188"/>
    <mergeCell ref="P133:W135"/>
    <mergeCell ref="P136:W138"/>
    <mergeCell ref="P139:W141"/>
    <mergeCell ref="L142:O143"/>
    <mergeCell ref="P142:W143"/>
    <mergeCell ref="B195:G200"/>
    <mergeCell ref="H187:W187"/>
    <mergeCell ref="O164:W165"/>
    <mergeCell ref="B161:W162"/>
    <mergeCell ref="L193:P194"/>
    <mergeCell ref="L158:O159"/>
    <mergeCell ref="P149:W151"/>
    <mergeCell ref="P152:W154"/>
    <mergeCell ref="E159:K159"/>
    <mergeCell ref="E144:K158"/>
    <mergeCell ref="P155:W156"/>
    <mergeCell ref="P157:W157"/>
    <mergeCell ref="A404:A409"/>
    <mergeCell ref="B404:H407"/>
    <mergeCell ref="P158:W159"/>
    <mergeCell ref="L128:O141"/>
    <mergeCell ref="E142:K143"/>
    <mergeCell ref="E128:K141"/>
    <mergeCell ref="A144:A159"/>
    <mergeCell ref="A128:A143"/>
    <mergeCell ref="L144:O157"/>
    <mergeCell ref="P144:W148"/>
    <mergeCell ref="I404:K407"/>
    <mergeCell ref="B408:H409"/>
    <mergeCell ref="I408:K409"/>
    <mergeCell ref="L408:O409"/>
    <mergeCell ref="P408:S409"/>
    <mergeCell ref="T408:W409"/>
    <mergeCell ref="L404:O407"/>
    <mergeCell ref="P404:S407"/>
    <mergeCell ref="T404:W407"/>
    <mergeCell ref="B355:E357"/>
    <mergeCell ref="F355:W355"/>
    <mergeCell ref="F356:W356"/>
    <mergeCell ref="F357:H357"/>
    <mergeCell ref="I357:K357"/>
    <mergeCell ref="L357:O357"/>
    <mergeCell ref="P357:S357"/>
    <mergeCell ref="T357:W357"/>
  </mergeCells>
  <conditionalFormatting sqref="H92:J92 H94:J94 H96:J96 L107:M107 H98:J98">
    <cfRule type="cellIs" priority="36" dxfId="45" operator="equal" stopIfTrue="1">
      <formula>"нет данных"</formula>
    </cfRule>
  </conditionalFormatting>
  <conditionalFormatting sqref="B324 B328">
    <cfRule type="expression" priority="29" dxfId="46" stopIfTrue="1">
      <formula>AND($G$56="первая",$B324&lt;&gt;"")</formula>
    </cfRule>
  </conditionalFormatting>
  <conditionalFormatting sqref="K324:S331">
    <cfRule type="containsText" priority="20" dxfId="41" operator="containsText" stopIfTrue="1" text="Не заполнять">
      <formula>NOT(ISERROR(SEARCH("Не заполнять",K324)))</formula>
    </cfRule>
  </conditionalFormatting>
  <conditionalFormatting sqref="A510:W510">
    <cfRule type="cellIs" priority="16" dxfId="47" operator="equal" stopIfTrue="1">
      <formula>"ЭЗ не готово к печати"</formula>
    </cfRule>
    <cfRule type="cellIs" priority="17" dxfId="48" operator="equal" stopIfTrue="1">
      <formula>"Экспертное заключение ГОТОВО к печати"</formula>
    </cfRule>
  </conditionalFormatting>
  <conditionalFormatting sqref="L100:R100">
    <cfRule type="cellIs" priority="1" dxfId="0" operator="equal" stopIfTrue="1">
      <formula>"« __ » ___________  20__ г."</formula>
    </cfRule>
  </conditionalFormatting>
  <dataValidations count="31">
    <dataValidation type="list" allowBlank="1" showInputMessage="1" showErrorMessage="1" sqref="P475:S476">
      <formula1>AD475</formula1>
    </dataValidation>
    <dataValidation type="list" allowBlank="1" showInputMessage="1" showErrorMessage="1" sqref="T475:W476">
      <formula1>$AE475</formula1>
    </dataValidation>
    <dataValidation type="list" allowBlank="1" showInputMessage="1" showErrorMessage="1" sqref="T454:W455 P464:S465 T408:W409 T241:W242 T265:W266 T247:W248 Q205:W206 Q193:W194 Q199:W200 T253:W254 T259:W260">
      <formula1>"30,  "</formula1>
    </dataValidation>
    <dataValidation allowBlank="1" showInputMessage="1" showErrorMessage="1" promptTitle="Внимание!" prompt="Введите данные на листе &#10;&quot;Общие сведения&quot;" sqref="A501 H92:J99 L108:M108 A67 A59 A87 Y63:AG66 D87:W89"/>
    <dataValidation type="list" allowBlank="1" showInputMessage="1" showErrorMessage="1" sqref="H442:J443 U442:W443 L408:O409 I388:O389 H220:J221 I370:K371 I363:K364 I353:K354">
      <formula1>"10,  "</formula1>
    </dataValidation>
    <dataValidation type="list" allowBlank="1" showInputMessage="1" showErrorMessage="1" sqref="T464:W465">
      <formula1>"50, "</formula1>
    </dataValidation>
    <dataValidation allowBlank="1" showInputMessage="1" showErrorMessage="1" promptTitle="Внимание!" prompt="Чтобы увидеть сумму баллов - заполните &#10;1. данные пед.работника на листе &quot;Общие сведения&quot;&#10;2. баллы по показателям на листе &quot;ЭЗ&quot;" sqref="P493 Z81 U81:V81"/>
    <dataValidation type="list" allowBlank="1" showInputMessage="1" showErrorMessage="1" sqref="P454:S455 P408:S409 P388:W389">
      <formula1>"20,  "</formula1>
    </dataValidation>
    <dataValidation type="list" allowBlank="1" showInputMessage="1" showErrorMessage="1" sqref="K442:O443">
      <formula1>"20, 40, "</formula1>
    </dataValidation>
    <dataValidation type="list" allowBlank="1" showInputMessage="1" showErrorMessage="1" sqref="P442:T443">
      <formula1>"40, 60, "</formula1>
    </dataValidation>
    <dataValidation type="list" allowBlank="1" showInputMessage="1" showErrorMessage="1" sqref="L475:O476">
      <formula1>$AC$475</formula1>
    </dataValidation>
    <dataValidation type="list" allowBlank="1" showInputMessage="1" showErrorMessage="1" sqref="L479:O480 L483:O484">
      <formula1>$AC$478</formula1>
    </dataValidation>
    <dataValidation type="list" allowBlank="1" showInputMessage="1" showErrorMessage="1" sqref="T479:W480 T483:W484">
      <formula1>$AE$478</formula1>
    </dataValidation>
    <dataValidation type="list" allowBlank="1" showInputMessage="1" showErrorMessage="1" sqref="N417:R418 O259:S260 P380:W381 L370:O371 L363:O364 L399:O400 L193:P194 O265:S266 O241:S242 O247:S248 L205:P206 L199:P200 K220:M221 O253:S254 L353:O354">
      <formula1>"10, 20, "</formula1>
    </dataValidation>
    <dataValidation type="list" allowBlank="1" showInputMessage="1" showErrorMessage="1" sqref="S417:W418">
      <formula1>"20, 40,"</formula1>
    </dataValidation>
    <dataValidation type="list" allowBlank="1" showInputMessage="1" showErrorMessage="1" sqref="N428:R429">
      <formula1>"10, 20, 30, "</formula1>
    </dataValidation>
    <dataValidation type="list" allowBlank="1" showInputMessage="1" showErrorMessage="1" sqref="S428:W429">
      <formula1>"50, 70, "</formula1>
    </dataValidation>
    <dataValidation type="list" allowBlank="1" showInputMessage="1" showErrorMessage="1" sqref="P479:S480 P483:S484">
      <formula1>$AD$478</formula1>
    </dataValidation>
    <dataValidation type="list" allowBlank="1" showInputMessage="1" showErrorMessage="1" sqref="I380:O381 P310:R311 P298:R298 P302:R304 P294:R294 P324:S331 P306:R307 M343:P344">
      <formula1>"10, "</formula1>
    </dataValidation>
    <dataValidation type="list" allowBlank="1" showInputMessage="1" showErrorMessage="1" sqref="P370:S371 Q343:W344 P353:S354">
      <formula1>"20, 30, "</formula1>
    </dataValidation>
    <dataValidation type="list" allowBlank="1" showInputMessage="1" showErrorMessage="1" sqref="T370:W371 P363:S364 P399:S400 T353:W354">
      <formula1>"30, 40, "</formula1>
    </dataValidation>
    <dataValidation type="list" allowBlank="1" showInputMessage="1" showErrorMessage="1" sqref="T363:W364 T399:W400">
      <formula1>"40, 50, "</formula1>
    </dataValidation>
    <dataValidation type="list" allowBlank="1" showInputMessage="1" showErrorMessage="1" sqref="T324:W331 T294:W313">
      <formula1>"20, "</formula1>
    </dataValidation>
    <dataValidation type="list" allowBlank="1" showInputMessage="1" showErrorMessage="1" sqref="T220 Q220:S221">
      <formula1>"10, 40, "</formula1>
    </dataValidation>
    <dataValidation type="list" allowBlank="1" showInputMessage="1" showErrorMessage="1" sqref="N220:O221">
      <formula1>"10, 30, "</formula1>
    </dataValidation>
    <dataValidation type="list" allowBlank="1" showInputMessage="1" showErrorMessage="1" sqref="P158:W159">
      <formula1>$AD$158:$AG$158</formula1>
    </dataValidation>
    <dataValidation type="list" allowBlank="1" showInputMessage="1" showErrorMessage="1" sqref="S173:W174">
      <formula1>$AD$173:$AG$173</formula1>
    </dataValidation>
    <dataValidation errorStyle="information" allowBlank="1" showInputMessage="1" showErrorMessage="1" promptTitle="Внимание!" prompt="Введите данные на листе &#10;&quot;Общие сведения&quot;" sqref="C57:C58 P55:R55 E47"/>
    <dataValidation allowBlank="1" showInputMessage="1" showErrorMessage="1" promptTitle="Внимание!" prompt="Рекомендации выдаются автоматически если  в разделе &quot;Профессиональное развитие&quot; в п. 3.5.1 и 3.5.2  -  0 баллов&#10;" sqref="Y91:AG92 H91:W91"/>
    <dataValidation type="list" allowBlank="1" showInputMessage="1" showErrorMessage="1" sqref="P142:W143">
      <formula1>$AD$142:$AG$142</formula1>
    </dataValidation>
    <dataValidation allowBlank="1" showInputMessage="1" showErrorMessage="1" promptTitle="Вним ание" prompt="Введите данные на листе &#10;&quot;Общие сведения&quot;" sqref="G56:H56"/>
  </dataValidations>
  <hyperlinks>
    <hyperlink ref="AM1:AS1" location="Всего" tooltip="Щелкните, чтобы перейти по ссылке" display="в конец ЭЗ"/>
    <hyperlink ref="AM1" location="Всего" display="в конец ЭЗ"/>
    <hyperlink ref="C1" location="'общие сведения'!A1" display="Перейти на лист &quot;общие сведения&quot;"/>
    <hyperlink ref="B530" location="ЭЗ!A40" tooltip="Щелкните, чтобы перейти по ссылке" display="в начало Экспертного заключения"/>
    <hyperlink ref="B528:V528" location="'общие сведения'!A1" tooltip="Щелкните, чтобы перейти по ссылке" display="вернуться на лист 'общие сведения'"/>
  </hyperlinks>
  <printOptions/>
  <pageMargins left="0.4330708661417323" right="0.2362204724409449" top="0.3937007874015748" bottom="0.3937007874015748" header="0.31496062992125984" footer="0.2755905511811024"/>
  <pageSetup horizontalDpi="600" verticalDpi="600" orientation="portrait" paperSize="9" scale="99" r:id="rId4"/>
  <ignoredErrors>
    <ignoredError sqref="L188 K209 N209 Q209 T209 O236 L347 P374 L392 N412 N421" twoDigitTextYear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diakov.net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Mi</cp:lastModifiedBy>
  <cp:lastPrinted>2021-07-22T10:35:00Z</cp:lastPrinted>
  <dcterms:created xsi:type="dcterms:W3CDTF">2020-08-22T14:09:43Z</dcterms:created>
  <dcterms:modified xsi:type="dcterms:W3CDTF">2021-07-25T20:32:58Z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